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9435" activeTab="1"/>
  </bookViews>
  <sheets>
    <sheet name="3.1" sheetId="3" r:id="rId1"/>
    <sheet name="3.2" sheetId="2" r:id="rId2"/>
  </sheets>
  <definedNames>
    <definedName name="_xlnm.Print_Area" localSheetId="1">'3.2'!$A$4:$L$54,'3.2'!$A$57:$L$115,'3.2'!$A$119:$L$196</definedName>
    <definedName name="_xlnm.Print_Titles" localSheetId="1">'3.2'!$B:$B</definedName>
    <definedName name="Slicer_State">#N/A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2"/>
  <c r="L99"/>
  <c r="K99"/>
  <c r="I99"/>
  <c r="G62" l="1"/>
  <c r="E41"/>
  <c r="E49" s="1"/>
  <c r="O170" l="1"/>
  <c r="U170"/>
  <c r="M177"/>
  <c r="M183" s="1"/>
  <c r="N177"/>
  <c r="O177"/>
  <c r="O183" s="1"/>
  <c r="P177"/>
  <c r="P183" s="1"/>
  <c r="Q177"/>
  <c r="Q183" s="1"/>
  <c r="R177"/>
  <c r="R183" s="1"/>
  <c r="S177"/>
  <c r="S183" s="1"/>
  <c r="T177"/>
  <c r="U177"/>
  <c r="U183" s="1"/>
  <c r="V177"/>
  <c r="W177"/>
  <c r="W183" s="1"/>
  <c r="X177"/>
  <c r="X183" s="1"/>
  <c r="N183"/>
  <c r="T183"/>
  <c r="V183"/>
  <c r="D140"/>
  <c r="L48" l="1"/>
  <c r="K48"/>
  <c r="L47"/>
  <c r="K47"/>
  <c r="L46"/>
  <c r="K46"/>
  <c r="L45"/>
  <c r="K45"/>
  <c r="L44"/>
  <c r="K44"/>
  <c r="L43"/>
  <c r="K43"/>
  <c r="K42"/>
  <c r="I41"/>
  <c r="G41"/>
  <c r="C41"/>
  <c r="L40"/>
  <c r="K40"/>
  <c r="L39"/>
  <c r="K39"/>
  <c r="L30"/>
  <c r="K30"/>
  <c r="L28"/>
  <c r="K28"/>
  <c r="L27"/>
  <c r="K27"/>
  <c r="L26"/>
  <c r="K26"/>
  <c r="J25"/>
  <c r="I25"/>
  <c r="H25"/>
  <c r="G25"/>
  <c r="F25"/>
  <c r="E25"/>
  <c r="D25"/>
  <c r="L24"/>
  <c r="K24"/>
  <c r="L23"/>
  <c r="K23"/>
  <c r="L22"/>
  <c r="K22"/>
  <c r="J21"/>
  <c r="I21"/>
  <c r="H21"/>
  <c r="G21"/>
  <c r="F21"/>
  <c r="E21"/>
  <c r="D21"/>
  <c r="L20"/>
  <c r="K20"/>
  <c r="L19"/>
  <c r="K19"/>
  <c r="L18"/>
  <c r="K18"/>
  <c r="L17"/>
  <c r="K17"/>
  <c r="L16"/>
  <c r="K16"/>
  <c r="L15"/>
  <c r="K15"/>
  <c r="K41" l="1"/>
  <c r="K25"/>
  <c r="L25"/>
  <c r="K21"/>
  <c r="L21"/>
  <c r="D79"/>
  <c r="E79"/>
  <c r="F79"/>
  <c r="G79"/>
  <c r="H79"/>
  <c r="I79"/>
  <c r="J79"/>
  <c r="C79"/>
  <c r="D74"/>
  <c r="E74"/>
  <c r="E84" s="1"/>
  <c r="F74"/>
  <c r="G74"/>
  <c r="G84" s="1"/>
  <c r="H74"/>
  <c r="I74"/>
  <c r="I84" s="1"/>
  <c r="J74"/>
  <c r="C74"/>
  <c r="D62"/>
  <c r="D68" s="1"/>
  <c r="E62"/>
  <c r="E68" s="1"/>
  <c r="F62"/>
  <c r="F68" s="1"/>
  <c r="G68"/>
  <c r="H62"/>
  <c r="H68" s="1"/>
  <c r="I62"/>
  <c r="I68" s="1"/>
  <c r="J62"/>
  <c r="J68" s="1"/>
  <c r="C62"/>
  <c r="C68" s="1"/>
  <c r="F41" l="1"/>
  <c r="H41"/>
  <c r="J41"/>
  <c r="D41"/>
  <c r="C84"/>
  <c r="K151"/>
  <c r="L161"/>
  <c r="K161"/>
  <c r="L160"/>
  <c r="K160"/>
  <c r="L159"/>
  <c r="K159"/>
  <c r="L158"/>
  <c r="K158"/>
  <c r="L157"/>
  <c r="K157"/>
  <c r="J156"/>
  <c r="J162" s="1"/>
  <c r="I156"/>
  <c r="I162" s="1"/>
  <c r="H156"/>
  <c r="H162" s="1"/>
  <c r="G156"/>
  <c r="G162" s="1"/>
  <c r="F156"/>
  <c r="F162" s="1"/>
  <c r="E156"/>
  <c r="E162" s="1"/>
  <c r="D156"/>
  <c r="D162" s="1"/>
  <c r="C156"/>
  <c r="C162" s="1"/>
  <c r="L155"/>
  <c r="K155"/>
  <c r="L154"/>
  <c r="K154"/>
  <c r="L153"/>
  <c r="K153"/>
  <c r="L152"/>
  <c r="K152"/>
  <c r="L151"/>
  <c r="K150"/>
  <c r="I150"/>
  <c r="G150"/>
  <c r="E150"/>
  <c r="C150"/>
  <c r="L42" l="1"/>
  <c r="L41" s="1"/>
  <c r="K156"/>
  <c r="K162" s="1"/>
  <c r="L156"/>
  <c r="L162" s="1"/>
  <c r="L110"/>
  <c r="L109"/>
  <c r="K110"/>
  <c r="K109"/>
  <c r="K36" l="1"/>
  <c r="I36"/>
  <c r="G36"/>
  <c r="E36"/>
  <c r="C36"/>
  <c r="AB176"/>
  <c r="AC176"/>
  <c r="AD176"/>
  <c r="AE176"/>
  <c r="AF176"/>
  <c r="AA176"/>
  <c r="J213" l="1"/>
  <c r="J215" s="1"/>
  <c r="I213"/>
  <c r="I214" s="1"/>
  <c r="H213"/>
  <c r="H215" s="1"/>
  <c r="G213"/>
  <c r="G214" s="1"/>
  <c r="F213"/>
  <c r="F215" s="1"/>
  <c r="E213"/>
  <c r="E214" s="1"/>
  <c r="D213"/>
  <c r="D215" s="1"/>
  <c r="C213"/>
  <c r="C214" s="1"/>
  <c r="J206"/>
  <c r="H206"/>
  <c r="F206"/>
  <c r="D206"/>
  <c r="I205"/>
  <c r="G205"/>
  <c r="E205"/>
  <c r="C205"/>
  <c r="J204"/>
  <c r="H204"/>
  <c r="F204"/>
  <c r="D204"/>
  <c r="I203"/>
  <c r="G203"/>
  <c r="E203"/>
  <c r="C203"/>
  <c r="J192"/>
  <c r="I192"/>
  <c r="H192"/>
  <c r="G192"/>
  <c r="F192"/>
  <c r="E192"/>
  <c r="D192"/>
  <c r="C192"/>
  <c r="L191"/>
  <c r="K191"/>
  <c r="L190"/>
  <c r="K190"/>
  <c r="L189"/>
  <c r="K189"/>
  <c r="K187"/>
  <c r="I187"/>
  <c r="G187"/>
  <c r="E187"/>
  <c r="C187"/>
  <c r="AF182"/>
  <c r="AE182"/>
  <c r="AD182"/>
  <c r="AC182"/>
  <c r="AB182"/>
  <c r="AA182"/>
  <c r="AF181"/>
  <c r="AE181"/>
  <c r="AD181"/>
  <c r="AC181"/>
  <c r="AB181"/>
  <c r="AA181"/>
  <c r="AF180"/>
  <c r="AE180"/>
  <c r="AD180"/>
  <c r="AC180"/>
  <c r="AB180"/>
  <c r="AA180"/>
  <c r="AF179"/>
  <c r="AE179"/>
  <c r="AD179"/>
  <c r="AC179"/>
  <c r="AB179"/>
  <c r="AA179"/>
  <c r="AF178"/>
  <c r="AE178"/>
  <c r="AD178"/>
  <c r="AC178"/>
  <c r="AB178"/>
  <c r="AA178"/>
  <c r="Z177"/>
  <c r="Z183" s="1"/>
  <c r="Y177"/>
  <c r="Y183" s="1"/>
  <c r="L177"/>
  <c r="L183" s="1"/>
  <c r="K177"/>
  <c r="K183" s="1"/>
  <c r="J177"/>
  <c r="J183" s="1"/>
  <c r="I177"/>
  <c r="I183" s="1"/>
  <c r="H177"/>
  <c r="H183" s="1"/>
  <c r="G177"/>
  <c r="G183" s="1"/>
  <c r="F177"/>
  <c r="F183" s="1"/>
  <c r="E177"/>
  <c r="E183" s="1"/>
  <c r="D177"/>
  <c r="D183" s="1"/>
  <c r="C177"/>
  <c r="C183" s="1"/>
  <c r="AF175"/>
  <c r="AE175"/>
  <c r="AD175"/>
  <c r="AC175"/>
  <c r="AB175"/>
  <c r="AA175"/>
  <c r="AF174"/>
  <c r="AE174"/>
  <c r="AD174"/>
  <c r="AC174"/>
  <c r="AB174"/>
  <c r="AA174"/>
  <c r="AF173"/>
  <c r="AE173"/>
  <c r="AD173"/>
  <c r="AC173"/>
  <c r="AB173"/>
  <c r="AA173"/>
  <c r="AF172"/>
  <c r="AE172"/>
  <c r="AD172"/>
  <c r="AC172"/>
  <c r="AB172"/>
  <c r="AA172"/>
  <c r="AA170"/>
  <c r="I170"/>
  <c r="C170"/>
  <c r="L145"/>
  <c r="L105" s="1"/>
  <c r="K145"/>
  <c r="K105" s="1"/>
  <c r="L144"/>
  <c r="L104" s="1"/>
  <c r="K144"/>
  <c r="K104" s="1"/>
  <c r="L142"/>
  <c r="K142"/>
  <c r="L141"/>
  <c r="K141"/>
  <c r="J140"/>
  <c r="J146" s="1"/>
  <c r="J103" s="1"/>
  <c r="I140"/>
  <c r="I146" s="1"/>
  <c r="I103" s="1"/>
  <c r="D146"/>
  <c r="D103" s="1"/>
  <c r="L139"/>
  <c r="K139"/>
  <c r="L138"/>
  <c r="K138"/>
  <c r="L137"/>
  <c r="K137"/>
  <c r="L136"/>
  <c r="K136"/>
  <c r="L135"/>
  <c r="K135"/>
  <c r="K134"/>
  <c r="I134"/>
  <c r="G134"/>
  <c r="E134"/>
  <c r="C134"/>
  <c r="K120"/>
  <c r="I120"/>
  <c r="G120"/>
  <c r="E120"/>
  <c r="C120"/>
  <c r="J111"/>
  <c r="I111"/>
  <c r="H111"/>
  <c r="G111"/>
  <c r="F111"/>
  <c r="E111"/>
  <c r="D111"/>
  <c r="C111"/>
  <c r="J108"/>
  <c r="I108"/>
  <c r="H108"/>
  <c r="G108"/>
  <c r="F108"/>
  <c r="E108"/>
  <c r="D108"/>
  <c r="C108"/>
  <c r="J105"/>
  <c r="I105"/>
  <c r="H105"/>
  <c r="G105"/>
  <c r="F105"/>
  <c r="E105"/>
  <c r="D105"/>
  <c r="C105"/>
  <c r="J104"/>
  <c r="I104"/>
  <c r="H104"/>
  <c r="G104"/>
  <c r="F104"/>
  <c r="E104"/>
  <c r="D104"/>
  <c r="C104"/>
  <c r="L101"/>
  <c r="K101"/>
  <c r="L98"/>
  <c r="K98"/>
  <c r="L97"/>
  <c r="K97"/>
  <c r="L96"/>
  <c r="K96"/>
  <c r="L95"/>
  <c r="K95"/>
  <c r="L94"/>
  <c r="K94"/>
  <c r="J93"/>
  <c r="I93"/>
  <c r="H93"/>
  <c r="G93"/>
  <c r="F93"/>
  <c r="E93"/>
  <c r="D93"/>
  <c r="C93"/>
  <c r="J88"/>
  <c r="I88"/>
  <c r="H88"/>
  <c r="G88"/>
  <c r="F88"/>
  <c r="E88"/>
  <c r="D88"/>
  <c r="C88"/>
  <c r="K87"/>
  <c r="I87"/>
  <c r="G87"/>
  <c r="E87"/>
  <c r="C87"/>
  <c r="I217"/>
  <c r="I218" s="1"/>
  <c r="E217"/>
  <c r="E218" s="1"/>
  <c r="J208"/>
  <c r="J210" s="1"/>
  <c r="H208"/>
  <c r="H210" s="1"/>
  <c r="F208"/>
  <c r="F210" s="1"/>
  <c r="E208"/>
  <c r="E209" s="1"/>
  <c r="D208"/>
  <c r="D210" s="1"/>
  <c r="I58"/>
  <c r="G58"/>
  <c r="E58"/>
  <c r="C58"/>
  <c r="L53"/>
  <c r="K53"/>
  <c r="L52"/>
  <c r="K52"/>
  <c r="L38"/>
  <c r="K38"/>
  <c r="J37"/>
  <c r="J49" s="1"/>
  <c r="I37"/>
  <c r="I49" s="1"/>
  <c r="H37"/>
  <c r="H49" s="1"/>
  <c r="G37"/>
  <c r="G49" s="1"/>
  <c r="F37"/>
  <c r="F49" s="1"/>
  <c r="E37"/>
  <c r="D37"/>
  <c r="D49" s="1"/>
  <c r="C37"/>
  <c r="C49" s="1"/>
  <c r="C25"/>
  <c r="C21"/>
  <c r="J14"/>
  <c r="J29" s="1"/>
  <c r="J31" s="1"/>
  <c r="I14"/>
  <c r="I29" s="1"/>
  <c r="I31" s="1"/>
  <c r="H14"/>
  <c r="H29" s="1"/>
  <c r="H31" s="1"/>
  <c r="G14"/>
  <c r="G29" s="1"/>
  <c r="G31" s="1"/>
  <c r="F14"/>
  <c r="F29" s="1"/>
  <c r="F31" s="1"/>
  <c r="E14"/>
  <c r="E29" s="1"/>
  <c r="E31" s="1"/>
  <c r="D14"/>
  <c r="D29" s="1"/>
  <c r="D31" s="1"/>
  <c r="C14"/>
  <c r="K13"/>
  <c r="I13"/>
  <c r="G13"/>
  <c r="E13"/>
  <c r="C13"/>
  <c r="B7"/>
  <c r="X170" l="1"/>
  <c r="R170"/>
  <c r="L150"/>
  <c r="H150"/>
  <c r="D150"/>
  <c r="J150"/>
  <c r="F150"/>
  <c r="H129"/>
  <c r="D129"/>
  <c r="J129"/>
  <c r="F129"/>
  <c r="I129"/>
  <c r="E129"/>
  <c r="G129"/>
  <c r="C129"/>
  <c r="I128"/>
  <c r="E128"/>
  <c r="C128"/>
  <c r="G128"/>
  <c r="J128"/>
  <c r="F128"/>
  <c r="H128"/>
  <c r="D128"/>
  <c r="F100"/>
  <c r="F106" s="1"/>
  <c r="E100"/>
  <c r="E106" s="1"/>
  <c r="I100"/>
  <c r="I106" s="1"/>
  <c r="D102"/>
  <c r="D107" s="1"/>
  <c r="I102"/>
  <c r="J102"/>
  <c r="J107" s="1"/>
  <c r="J87"/>
  <c r="L36"/>
  <c r="H36"/>
  <c r="D36"/>
  <c r="J36"/>
  <c r="F36"/>
  <c r="I130"/>
  <c r="AD177"/>
  <c r="AD183" s="1"/>
  <c r="H100"/>
  <c r="H106" s="1"/>
  <c r="D100"/>
  <c r="D106" s="1"/>
  <c r="G100"/>
  <c r="G106" s="1"/>
  <c r="K93"/>
  <c r="AC177"/>
  <c r="AC183" s="1"/>
  <c r="AE177"/>
  <c r="AE183" s="1"/>
  <c r="J100"/>
  <c r="L93"/>
  <c r="E130"/>
  <c r="L37"/>
  <c r="L49" s="1"/>
  <c r="C208"/>
  <c r="C209" s="1"/>
  <c r="K210"/>
  <c r="G208"/>
  <c r="G209" s="1"/>
  <c r="I208"/>
  <c r="I209" s="1"/>
  <c r="AA177"/>
  <c r="AA183" s="1"/>
  <c r="L192"/>
  <c r="K108"/>
  <c r="AB177"/>
  <c r="AB183" s="1"/>
  <c r="AF177"/>
  <c r="AF183" s="1"/>
  <c r="K192"/>
  <c r="K37"/>
  <c r="K49" s="1"/>
  <c r="J113"/>
  <c r="I113"/>
  <c r="H113"/>
  <c r="G113"/>
  <c r="F113"/>
  <c r="E113"/>
  <c r="D113"/>
  <c r="L14"/>
  <c r="K206"/>
  <c r="K204"/>
  <c r="K203"/>
  <c r="K214"/>
  <c r="C100"/>
  <c r="C106" s="1"/>
  <c r="K205"/>
  <c r="C29"/>
  <c r="C113"/>
  <c r="K14"/>
  <c r="K29" s="1"/>
  <c r="K31" s="1"/>
  <c r="D217"/>
  <c r="D219" s="1"/>
  <c r="D130"/>
  <c r="H217"/>
  <c r="H219" s="1"/>
  <c r="H130"/>
  <c r="K215"/>
  <c r="D13"/>
  <c r="L13"/>
  <c r="F217"/>
  <c r="F219" s="1"/>
  <c r="F130"/>
  <c r="J217"/>
  <c r="J219" s="1"/>
  <c r="J130"/>
  <c r="L187"/>
  <c r="H187"/>
  <c r="D187"/>
  <c r="AD170"/>
  <c r="F170"/>
  <c r="J134"/>
  <c r="F134"/>
  <c r="L120"/>
  <c r="H120"/>
  <c r="D120"/>
  <c r="J187"/>
  <c r="F187"/>
  <c r="L170"/>
  <c r="L134"/>
  <c r="H134"/>
  <c r="D134"/>
  <c r="J120"/>
  <c r="F120"/>
  <c r="L87"/>
  <c r="H87"/>
  <c r="D87"/>
  <c r="F13"/>
  <c r="J13"/>
  <c r="D58"/>
  <c r="H58"/>
  <c r="H13"/>
  <c r="L108"/>
  <c r="F58"/>
  <c r="J58"/>
  <c r="C217"/>
  <c r="C218" s="1"/>
  <c r="C130"/>
  <c r="G217"/>
  <c r="G218" s="1"/>
  <c r="G130"/>
  <c r="F87"/>
  <c r="L29" l="1"/>
  <c r="L31" s="1"/>
  <c r="E121"/>
  <c r="I121"/>
  <c r="D114"/>
  <c r="F122"/>
  <c r="F121"/>
  <c r="J114"/>
  <c r="G121"/>
  <c r="K100"/>
  <c r="K106" s="1"/>
  <c r="I107"/>
  <c r="I112" s="1"/>
  <c r="I115" s="1"/>
  <c r="D122"/>
  <c r="J106"/>
  <c r="J112" s="1"/>
  <c r="J115" s="1"/>
  <c r="D121"/>
  <c r="H121"/>
  <c r="H122"/>
  <c r="L100"/>
  <c r="F126"/>
  <c r="C121"/>
  <c r="D112"/>
  <c r="D115" s="1"/>
  <c r="J122"/>
  <c r="J121"/>
  <c r="C122"/>
  <c r="I122"/>
  <c r="J126"/>
  <c r="I51"/>
  <c r="I54" s="1"/>
  <c r="K209"/>
  <c r="E122"/>
  <c r="E51"/>
  <c r="E54" s="1"/>
  <c r="C51"/>
  <c r="C54" s="1"/>
  <c r="L111"/>
  <c r="L113" s="1"/>
  <c r="K111"/>
  <c r="K113" s="1"/>
  <c r="K218"/>
  <c r="K130" s="1"/>
  <c r="C31"/>
  <c r="C124" s="1"/>
  <c r="G51"/>
  <c r="G54" s="1"/>
  <c r="G122"/>
  <c r="D126"/>
  <c r="D124"/>
  <c r="I124"/>
  <c r="I126"/>
  <c r="H51"/>
  <c r="H54" s="1"/>
  <c r="D51"/>
  <c r="D54" s="1"/>
  <c r="D84" s="1"/>
  <c r="F51"/>
  <c r="F54" s="1"/>
  <c r="H126"/>
  <c r="H124"/>
  <c r="K219"/>
  <c r="L130" s="1"/>
  <c r="J51"/>
  <c r="J54" s="1"/>
  <c r="E126"/>
  <c r="E124"/>
  <c r="F84" l="1"/>
  <c r="E125"/>
  <c r="E123"/>
  <c r="F123"/>
  <c r="F127"/>
  <c r="E127"/>
  <c r="I127"/>
  <c r="I125"/>
  <c r="I123"/>
  <c r="D125"/>
  <c r="G123"/>
  <c r="H123"/>
  <c r="I114"/>
  <c r="H125"/>
  <c r="K122"/>
  <c r="K121"/>
  <c r="H127"/>
  <c r="C125"/>
  <c r="L106"/>
  <c r="F124"/>
  <c r="F125" s="1"/>
  <c r="L121"/>
  <c r="D123"/>
  <c r="D127"/>
  <c r="L122"/>
  <c r="J124"/>
  <c r="J125" s="1"/>
  <c r="J123"/>
  <c r="C123"/>
  <c r="C126"/>
  <c r="C127" s="1"/>
  <c r="J127"/>
  <c r="L51"/>
  <c r="L54" s="1"/>
  <c r="K126"/>
  <c r="K51"/>
  <c r="K54" s="1"/>
  <c r="G124"/>
  <c r="G125" s="1"/>
  <c r="G126"/>
  <c r="G127" s="1"/>
  <c r="J84" l="1"/>
  <c r="H84"/>
  <c r="K123"/>
  <c r="K127"/>
  <c r="L126"/>
  <c r="L127" s="1"/>
  <c r="L123"/>
  <c r="L124"/>
  <c r="L125" s="1"/>
  <c r="K124"/>
  <c r="K125" s="1"/>
  <c r="G140"/>
  <c r="G146" s="1"/>
  <c r="G103" s="1"/>
  <c r="G102" s="1"/>
  <c r="G107" s="1"/>
  <c r="H140"/>
  <c r="H146" s="1"/>
  <c r="H103" s="1"/>
  <c r="H102" s="1"/>
  <c r="H107" s="1"/>
  <c r="L143"/>
  <c r="L140" s="1"/>
  <c r="L146" s="1"/>
  <c r="L103" s="1"/>
  <c r="L102" s="1"/>
  <c r="L107" s="1"/>
  <c r="L112" s="1"/>
  <c r="F140"/>
  <c r="F146" s="1"/>
  <c r="F103" s="1"/>
  <c r="F102" s="1"/>
  <c r="F107" s="1"/>
  <c r="E140"/>
  <c r="E146" s="1"/>
  <c r="E103" s="1"/>
  <c r="E102" s="1"/>
  <c r="E107" s="1"/>
  <c r="E112" l="1"/>
  <c r="E114"/>
  <c r="F112"/>
  <c r="F115" s="1"/>
  <c r="F114"/>
  <c r="G114"/>
  <c r="G112"/>
  <c r="G115" s="1"/>
  <c r="H112"/>
  <c r="H115" s="1"/>
  <c r="H114"/>
  <c r="K143"/>
  <c r="K140" s="1"/>
  <c r="K146" s="1"/>
  <c r="K103" s="1"/>
  <c r="K102" s="1"/>
  <c r="K107" s="1"/>
  <c r="K112" s="1"/>
  <c r="C140"/>
  <c r="C146" s="1"/>
  <c r="C103" s="1"/>
  <c r="C102" s="1"/>
  <c r="C107" s="1"/>
  <c r="L114" l="1"/>
  <c r="L115" s="1"/>
  <c r="C112"/>
  <c r="C115" s="1"/>
  <c r="C114"/>
  <c r="K114" s="1"/>
  <c r="K115" s="1"/>
</calcChain>
</file>

<file path=xl/comments1.xml><?xml version="1.0" encoding="utf-8"?>
<comments xmlns="http://schemas.openxmlformats.org/spreadsheetml/2006/main">
  <authors>
    <author>Microsoft</author>
  </authors>
  <commentList>
    <comment ref="D37" authorId="0">
      <text>
        <r>
          <rPr>
            <b/>
            <sz val="9"/>
            <color indexed="81"/>
            <rFont val="Tahoma"/>
            <charset val="1"/>
          </rPr>
          <t>Microsoft:</t>
        </r>
        <r>
          <rPr>
            <sz val="9"/>
            <color indexed="81"/>
            <rFont val="Tahoma"/>
            <charset val="1"/>
          </rPr>
          <t xml:space="preserve">
POWER PURCHASE
</t>
        </r>
      </text>
    </comment>
  </commentList>
</comments>
</file>

<file path=xl/sharedStrings.xml><?xml version="1.0" encoding="utf-8"?>
<sst xmlns="http://schemas.openxmlformats.org/spreadsheetml/2006/main" count="306" uniqueCount="198">
  <si>
    <t>State:</t>
  </si>
  <si>
    <t>Discom:</t>
  </si>
  <si>
    <t>2018-19</t>
  </si>
  <si>
    <t>2019-20</t>
  </si>
  <si>
    <t>2020-21</t>
  </si>
  <si>
    <t>2021-22</t>
  </si>
  <si>
    <t>2022-23</t>
  </si>
  <si>
    <t>2023-24</t>
  </si>
  <si>
    <t>Profit &amp; Loss</t>
  </si>
  <si>
    <t>Table 1: Revenue Details</t>
  </si>
  <si>
    <t>Quarter 1</t>
  </si>
  <si>
    <t>Quarter 2</t>
  </si>
  <si>
    <t>Quarter 3</t>
  </si>
  <si>
    <t>Quarter 4</t>
  </si>
  <si>
    <t>Cumulative (6M/9M/12M)</t>
  </si>
  <si>
    <t xml:space="preserve"> Revenue from Operations (A = A1+A2+A3+A4+A5+A6)</t>
  </si>
  <si>
    <t xml:space="preserve">A1: Revenue from Sale of Power </t>
  </si>
  <si>
    <t xml:space="preserve">  A2: Fixed Charges/Recovery from theft etc.</t>
  </si>
  <si>
    <t>A3: Revenue from Distribution Franchisee</t>
  </si>
  <si>
    <t xml:space="preserve"> A4: Revenue from Inter-state sale and Trading</t>
  </si>
  <si>
    <t xml:space="preserve"> A5: Revenue from Open Access and Wheeling</t>
  </si>
  <si>
    <t>A6: Any other Operating Revenue</t>
  </si>
  <si>
    <t xml:space="preserve"> Revenue - Subsidies and Grants (B = B1+B2+B3)</t>
  </si>
  <si>
    <t xml:space="preserve"> B1: Tariff Subsidy Booked </t>
  </si>
  <si>
    <t xml:space="preserve"> B2: Revenue Grant under UDAY</t>
  </si>
  <si>
    <t xml:space="preserve"> B3: Other Subsidies and Grants</t>
  </si>
  <si>
    <t xml:space="preserve">  Other Income (C = C1+C2+C3)</t>
  </si>
  <si>
    <t>C2: Misc Non-tariff income from consumers (including DPS)</t>
  </si>
  <si>
    <t>C3: Other Non-operating income</t>
  </si>
  <si>
    <t xml:space="preserve"> Total Revenue on subsidy booked basis ( D = A + B + C)</t>
  </si>
  <si>
    <t xml:space="preserve"> Tariff Subsidy Received ( E )</t>
  </si>
  <si>
    <t xml:space="preserve">  Total Revenue on subsidy received basis ( F = D - B1 + E)</t>
  </si>
  <si>
    <t>Table 2: Expenditure Details</t>
  </si>
  <si>
    <t xml:space="preserve"> Cost of Power ( G = G1 + G2+ G3)</t>
  </si>
  <si>
    <t>G2: Purchase of Power</t>
  </si>
  <si>
    <t xml:space="preserve"> G3: Transmission Charges</t>
  </si>
  <si>
    <t xml:space="preserve">  O&amp;M Expenses ( H = H1 + H2 + H3 + H4 + H5 + H6 + H7)</t>
  </si>
  <si>
    <t>H1: Repairs &amp; Maintenance</t>
  </si>
  <si>
    <t xml:space="preserve"> H2: Employee Cost</t>
  </si>
  <si>
    <t>H3: Admn &amp; General Expenses</t>
  </si>
  <si>
    <t>H4: Depreciation</t>
  </si>
  <si>
    <t>H5:  Total Interest Cost</t>
  </si>
  <si>
    <t>H6: Other expenses</t>
  </si>
  <si>
    <t xml:space="preserve"> H7: Exceptional Items</t>
  </si>
  <si>
    <t xml:space="preserve">  Total Expenses ( I = G + H )</t>
  </si>
  <si>
    <t xml:space="preserve"> BLANK </t>
  </si>
  <si>
    <t xml:space="preserve">  Profit before tax ( J = D - I )</t>
  </si>
  <si>
    <t>K1: Income Tax</t>
  </si>
  <si>
    <t>K2: Deferred Tax</t>
  </si>
  <si>
    <t xml:space="preserve">  Profit after tax ( L = J - K1 - K2)</t>
  </si>
  <si>
    <t>Balance Sheet</t>
  </si>
  <si>
    <t xml:space="preserve">Table 3:  Total Assets </t>
  </si>
  <si>
    <t>As on 30th June</t>
  </si>
  <si>
    <t>As on 30th Sep</t>
  </si>
  <si>
    <t>As on 31st Dec</t>
  </si>
  <si>
    <t>As on 31st Mar</t>
  </si>
  <si>
    <t>Table 4: Total Equity and Liabilities</t>
  </si>
  <si>
    <t>Table 5: Technical Details</t>
  </si>
  <si>
    <t>O1a: Hydel</t>
  </si>
  <si>
    <t>O1b: Thermal</t>
  </si>
  <si>
    <t>O1c: Gas</t>
  </si>
  <si>
    <t>O1d: Others</t>
  </si>
  <si>
    <t>O2a: Hydel</t>
  </si>
  <si>
    <t>O2b: Thermal</t>
  </si>
  <si>
    <t>O2c: Gas</t>
  </si>
  <si>
    <t>O2d: Others</t>
  </si>
  <si>
    <t>O3: Total Auxiliary Consumption (MU) (Quarter Ended)</t>
  </si>
  <si>
    <t>O4 : Gross Power Purchase (MU) (Quarter Ended)</t>
  </si>
  <si>
    <t xml:space="preserve"> Gross Input Energy (MU) (O5 = O2 - O3 + O4)</t>
  </si>
  <si>
    <t>O6: Transmission Losses (MU)(Interstate &amp; Intrastate)</t>
  </si>
  <si>
    <t>O7: Gross Energy sold (MU)</t>
  </si>
  <si>
    <t>O7a: Energy Sold to own consumers</t>
  </si>
  <si>
    <t>O7b: Bulk Sale to Distribution Franchisee</t>
  </si>
  <si>
    <t xml:space="preserve"> Revenue Billed including subsidy booked (O10 = A1 + A2 + A3 + B1)</t>
  </si>
  <si>
    <t>O11: Opening Gross Trade Receivables (including any adjustments) (Rs crore)</t>
  </si>
  <si>
    <t>O12:  Adjusted Gross Closing Trade Receivables (Rs crore)</t>
  </si>
  <si>
    <t xml:space="preserve"> Revenue Collected including subsidy received (O13 = A1 + A2 + A3 + E + O11 - O12)</t>
  </si>
  <si>
    <t xml:space="preserve"> Billing Efficiency (%) (O14 = O9/O8*100)</t>
  </si>
  <si>
    <t xml:space="preserve"> Collection Efficiency (%)  (O15 = O13/O10*100)</t>
  </si>
  <si>
    <t xml:space="preserve"> AT&amp;C Loss (%) (O16 = 100 - O14*O15/100)</t>
  </si>
  <si>
    <t>Table 6: Key Parameters</t>
  </si>
  <si>
    <t xml:space="preserve"> ACS (Rs./kWh) ( P1 = I*10/O5)</t>
  </si>
  <si>
    <t xml:space="preserve"> ARR on Subsidy Booked Basis (Rs./kWh) ( P2 = D*10/O5)</t>
  </si>
  <si>
    <t xml:space="preserve"> Gap on Subsidy Booked Basis (Rs./kWh) ( P3 = P1 - P2)</t>
  </si>
  <si>
    <t xml:space="preserve"> ARR on Subsidy Received Basis (Rs./kWh) (P4 = F*10/O5)</t>
  </si>
  <si>
    <t xml:space="preserve"> Gap on Subsidy Received Basis (Rs./kWh) (P5 = P1 - P4)</t>
  </si>
  <si>
    <t xml:space="preserve"> ARR on Subsidy Received excluding Regulatory Income and UDAY Grant (Rs/kWh) (Rs./kWh) (P6 = (F-B-C1)*10/O5)</t>
  </si>
  <si>
    <t xml:space="preserve"> Gap on Subsidy Received excluding Regulatory Income and UDAY Grant (Rs./kWh) (P7 = P1 - P6)</t>
  </si>
  <si>
    <t xml:space="preserve"> Receivables (Days) (P8 = 365*M5/A)</t>
  </si>
  <si>
    <t xml:space="preserve"> Payables (Days) (P9 = 365*N10/G)</t>
  </si>
  <si>
    <t xml:space="preserve"> Total Borrowings (P10 = N6 + N8 + N9)</t>
  </si>
  <si>
    <t>Table 7: Consumer Categorywise Details of Sale (MU)</t>
  </si>
  <si>
    <t>Q1: Domestic</t>
  </si>
  <si>
    <t>Q2: Commercial</t>
  </si>
  <si>
    <t>Q3: Agricultural</t>
  </si>
  <si>
    <t>Q4: Industrial</t>
  </si>
  <si>
    <t>Q5: Govt. Dept. (ULB/RLB/PWW/Public Lighting)</t>
  </si>
  <si>
    <t>Q6: Others</t>
  </si>
  <si>
    <t xml:space="preserve">  Railways</t>
  </si>
  <si>
    <t xml:space="preserve">  Bulk Supply</t>
  </si>
  <si>
    <t xml:space="preserve">  Miscellaneous</t>
  </si>
  <si>
    <t xml:space="preserve">  Distribution Franchisee</t>
  </si>
  <si>
    <t xml:space="preserve">  Interstate/ Trading/ UI</t>
  </si>
  <si>
    <t xml:space="preserve"> Gross Energy Sold (Q7 = Q1 + Q2 + Q3 + Q4 + Q5 + Q6) </t>
  </si>
  <si>
    <t>Table 8: Consumer Categorywise Details of Revenue (Rs. Crore)</t>
  </si>
  <si>
    <t>Revenue Booked excluding subsidy</t>
  </si>
  <si>
    <t>Subsidy Booked</t>
  </si>
  <si>
    <t>Subsidy received</t>
  </si>
  <si>
    <t>R1:  Domestic</t>
  </si>
  <si>
    <t>R2: Commercial</t>
  </si>
  <si>
    <t>R3: Agricultural</t>
  </si>
  <si>
    <t xml:space="preserve">R4: Industrial </t>
  </si>
  <si>
    <t>R5: Govt. Dept. (ULB/RLB/PWW/Public Lighting)</t>
  </si>
  <si>
    <t>R6: Others</t>
  </si>
  <si>
    <t xml:space="preserve"> Gross Energy Sold (R7 = R1 + R2 + R3 + R4 + R5 + R6) </t>
  </si>
  <si>
    <t>Table 9: Power Purchase Details</t>
  </si>
  <si>
    <t>in MUs</t>
  </si>
  <si>
    <t>Power Purchase through Long term PPA</t>
  </si>
  <si>
    <t>Own Generation for GEDCOs</t>
  </si>
  <si>
    <t>Power Purchase (Short term &amp; Medium Term)</t>
  </si>
  <si>
    <t>Total Power Purchase</t>
  </si>
  <si>
    <t>2024-25</t>
  </si>
  <si>
    <t>2025-26</t>
  </si>
  <si>
    <t>Payables</t>
  </si>
  <si>
    <t>Total Borrowings</t>
  </si>
  <si>
    <t>Debtors AT&amp;C</t>
  </si>
  <si>
    <t>Debtors (Days)</t>
  </si>
  <si>
    <t>Whether State Government has made advance payment of subsidy for the quarter(Yes/No)</t>
  </si>
  <si>
    <t xml:space="preserve"> </t>
  </si>
  <si>
    <t>O7c: Interstate Sale/ Energy Traded/Net UI Export</t>
  </si>
  <si>
    <t xml:space="preserve"> Net Input Energy (MU) (O8 = O5 - O6 - O7c)</t>
  </si>
  <si>
    <t xml:space="preserve"> Net Energy Sold (MU) ( O9 = O7 - O7c)</t>
  </si>
  <si>
    <t>Energy Realised (MU) (O15a = O15*O9)</t>
  </si>
  <si>
    <t>Note:-</t>
  </si>
  <si>
    <t>Power Departments (PDs) are not required to fill the data of Balance Sheet. However, the Trade Receivables data are required to be filled in Table – 5: Technical Details at Row O11 (Opening Gross Trade Receivables ) and O12 (Gross Closing Trade Receivables)</t>
  </si>
  <si>
    <t>Table 8: Consumer Categorywise Details of Sale (Rs. Crore)</t>
  </si>
  <si>
    <t xml:space="preserve">C1: Income booked against deferred revenue* </t>
  </si>
  <si>
    <t>*Revenue deferred by SERC as per tariff order for the relevant FY</t>
  </si>
  <si>
    <t>G1: Generation Cost (Only for GEDCOS)</t>
  </si>
  <si>
    <t>M2: Other Non-Current Assets</t>
  </si>
  <si>
    <t>M1: Net Tangible Assets &amp; CWIP</t>
  </si>
  <si>
    <t>M3:  Net Trade Receivables</t>
  </si>
  <si>
    <t>M4: Subsidy Receivable</t>
  </si>
  <si>
    <t>M5:  Other Current Assets</t>
  </si>
  <si>
    <t xml:space="preserve">  M3a: Gross Trade Receivable Govt. Dept.</t>
  </si>
  <si>
    <t>M3b: Gross Trade Receivable Other-than Govt. Dept.</t>
  </si>
  <si>
    <t>M3c:Provision for bad debts</t>
  </si>
  <si>
    <t xml:space="preserve"> Total Assets ( M = M1 + M2 + M3 + M4 + M5)</t>
  </si>
  <si>
    <t>N1: Share Capital &amp; General Reserves</t>
  </si>
  <si>
    <t>N2: Accumulated Surplus/ (Deficit) as per Balance Sheet</t>
  </si>
  <si>
    <t>N3: Government Grants for Capital Assets</t>
  </si>
  <si>
    <t>N4: Non-current liabilities</t>
  </si>
  <si>
    <t xml:space="preserve">  N6a: Long Term Loans - State Govt</t>
  </si>
  <si>
    <t>N6b: Long Term Loans - Banks &amp; FIs</t>
  </si>
  <si>
    <t xml:space="preserve">  N6c: Short Term/ Medium Term - State Govt</t>
  </si>
  <si>
    <t>N6d: Short Term/ Medium Term - Banks &amp; FIs</t>
  </si>
  <si>
    <t>N8: Payables for Purchase of Power</t>
  </si>
  <si>
    <t>N9: Other Current Liabilities</t>
  </si>
  <si>
    <t>N7b: Cash Credit/ OD from Banks/ Fis</t>
  </si>
  <si>
    <t>N5: Capex Borrowings</t>
  </si>
  <si>
    <t>N6: Non-Capex Borrowings</t>
  </si>
  <si>
    <t>N7a: Short Term Borrowings/ from Banks/ FIs</t>
  </si>
  <si>
    <t>O1:  Total Installed Capacity (MW) (Quarter Ended) (Only for GEDCOs)</t>
  </si>
  <si>
    <t>O2:  Total Generation (MU) (Quarter Ended) (Only for GEDCOs)</t>
  </si>
  <si>
    <t>Current Year (CY)</t>
  </si>
  <si>
    <t>Previous Year (PY)</t>
  </si>
  <si>
    <t xml:space="preserve">  Total Equity and Liabilities ( N = N1 + N2 + N3 + N4 + N5 + N6 + N7 + N8 + N9)</t>
  </si>
  <si>
    <t>Table No.</t>
  </si>
  <si>
    <t>Parameter details</t>
  </si>
  <si>
    <t>Remarks</t>
  </si>
  <si>
    <t>Table 1</t>
  </si>
  <si>
    <t>Revenue from operations, subsidy &amp; grants and other income</t>
  </si>
  <si>
    <t>Mandatory from FY 21-22 onwards</t>
  </si>
  <si>
    <t>Table 2</t>
  </si>
  <si>
    <t>Expenditure: Cost of Power, O&amp;M and Taxes</t>
  </si>
  <si>
    <t>Table 3</t>
  </si>
  <si>
    <r>
      <t>Assets:</t>
    </r>
    <r>
      <rPr>
        <sz val="11"/>
        <color theme="1"/>
        <rFont val="Arial"/>
        <family val="2"/>
      </rPr>
      <t xml:space="preserve"> Net Trade Receivables and Subsidy Receivable </t>
    </r>
  </si>
  <si>
    <r>
      <t>Assets</t>
    </r>
    <r>
      <rPr>
        <sz val="11"/>
        <color theme="1"/>
        <rFont val="Arial"/>
        <family val="2"/>
      </rPr>
      <t>: Net Tangible Assets and CWIP, Other Current &amp; Non-current Assets</t>
    </r>
  </si>
  <si>
    <t>Table 4</t>
  </si>
  <si>
    <r>
      <t>Equity and Liabilities:</t>
    </r>
    <r>
      <rPr>
        <sz val="11"/>
        <color theme="1"/>
        <rFont val="Arial"/>
        <family val="2"/>
      </rPr>
      <t xml:space="preserve"> Accumulated Surplus/(Deficit), Capex and Non-capex borrowings, Payables for Purchase of Power</t>
    </r>
  </si>
  <si>
    <r>
      <t>Equity and Liabilities:</t>
    </r>
    <r>
      <rPr>
        <sz val="11"/>
        <color theme="1"/>
        <rFont val="Arial"/>
        <family val="2"/>
      </rPr>
      <t xml:space="preserve"> Share Capital &amp; Reserve, Government Grants for capital assets, other current &amp; non-current liabilities</t>
    </r>
  </si>
  <si>
    <t>Table 5</t>
  </si>
  <si>
    <t>Technical Details: Gross input energy, net input energy, energy sold and opening &amp; closing trade receivables</t>
  </si>
  <si>
    <t>Table 6</t>
  </si>
  <si>
    <t>Key Operational and Financial Parameters (Computed) – No specific inputs</t>
  </si>
  <si>
    <t>Computed from information in Table 1,2,3,4 &amp; 5</t>
  </si>
  <si>
    <t>Table 7</t>
  </si>
  <si>
    <t>Consumer category-wise sale of energy in terms of MU</t>
  </si>
  <si>
    <t>Optional in FY 21-22, Mandatory from FY 22-23 onwards</t>
  </si>
  <si>
    <t>Table 8</t>
  </si>
  <si>
    <t>Consumer category-wise sale of energy in terms of Rupees</t>
  </si>
  <si>
    <t>Optional in FY 21-22 and FY 22-23.
Mandatory from FY 23-24 onwards</t>
  </si>
  <si>
    <t>Format For Discoms For FY 2021-22 onwards</t>
  </si>
  <si>
    <t>Annexure-III</t>
  </si>
  <si>
    <t>In all the above tables, the quarterly data for the current FY and corresponding quarter of previous financial year has been sought. However in case of accounts for FY21-22, it is not mandatory to provide quarterly data for previous year i.e FY20-21 but for FY22-23, It would be mandatory to provide quarterly data for previous year i.e FY21-22.</t>
  </si>
  <si>
    <t>TCED quarterly details For FY2021-22 on wards</t>
  </si>
  <si>
    <t>TCED</t>
  </si>
  <si>
    <t>KERALA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</si>
</sst>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_(* #,##0.00_);_(* \(#,##0.00\);_(* &quot;-&quot;??_);_(@_)"/>
    <numFmt numFmtId="165" formatCode="#,##0;\(#,##0\);\-"/>
    <numFmt numFmtId="166" formatCode="_ * #,##0_ ;_ * \-#,##0_ ;_ * &quot;-&quot;??_ ;_ @_ "/>
    <numFmt numFmtId="167" formatCode="_(* #,##0.0000_);_(* \(#,##0.0000\);_(* &quot;-&quot;??_);_(@_)"/>
    <numFmt numFmtId="168" formatCode="#,##0.00;\(#,##0.00\);\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165" fontId="0" fillId="6" borderId="5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37" fontId="6" fillId="0" borderId="1" xfId="0" applyNumberFormat="1" applyFont="1" applyBorder="1" applyAlignment="1" applyProtection="1">
      <alignment horizontal="right" vertical="center"/>
      <protection locked="0"/>
    </xf>
    <xf numFmtId="165" fontId="0" fillId="6" borderId="5" xfId="0" applyNumberFormat="1" applyFill="1" applyBorder="1" applyAlignment="1" applyProtection="1">
      <alignment horizontal="right" vertical="center"/>
    </xf>
    <xf numFmtId="37" fontId="6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37" fontId="0" fillId="0" borderId="0" xfId="0" applyNumberFormat="1" applyBorder="1" applyAlignment="1">
      <alignment vertical="center"/>
    </xf>
    <xf numFmtId="165" fontId="6" fillId="0" borderId="1" xfId="0" applyNumberFormat="1" applyFont="1" applyBorder="1" applyAlignment="1" applyProtection="1">
      <alignment horizontal="right" vertical="center"/>
      <protection locked="0"/>
    </xf>
    <xf numFmtId="165" fontId="6" fillId="0" borderId="0" xfId="0" applyNumberFormat="1" applyFont="1" applyBorder="1" applyAlignment="1">
      <alignment horizontal="right" vertical="center"/>
    </xf>
    <xf numFmtId="165" fontId="0" fillId="6" borderId="5" xfId="0" applyNumberFormat="1" applyFill="1" applyBorder="1" applyAlignment="1" applyProtection="1">
      <alignment horizontal="right" vertical="center"/>
      <protection locked="0"/>
    </xf>
    <xf numFmtId="165" fontId="3" fillId="6" borderId="5" xfId="0" applyNumberFormat="1" applyFont="1" applyFill="1" applyBorder="1" applyAlignment="1">
      <alignment horizontal="right" vertical="center"/>
    </xf>
    <xf numFmtId="165" fontId="3" fillId="6" borderId="5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37" fontId="0" fillId="0" borderId="0" xfId="0" applyNumberFormat="1" applyBorder="1" applyAlignment="1">
      <alignment horizontal="right" vertical="center" wrapText="1"/>
    </xf>
    <xf numFmtId="37" fontId="3" fillId="0" borderId="0" xfId="0" applyNumberFormat="1" applyFont="1" applyBorder="1" applyAlignment="1">
      <alignment horizontal="right" vertical="center" wrapText="1"/>
    </xf>
    <xf numFmtId="165" fontId="0" fillId="6" borderId="5" xfId="0" applyNumberFormat="1" applyFont="1" applyFill="1" applyBorder="1" applyAlignment="1">
      <alignment horizontal="right" vertical="center"/>
    </xf>
    <xf numFmtId="165" fontId="0" fillId="6" borderId="5" xfId="0" applyNumberFormat="1" applyFont="1" applyFill="1" applyBorder="1" applyAlignment="1" applyProtection="1">
      <alignment horizontal="right" vertical="center"/>
    </xf>
    <xf numFmtId="37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37" fontId="0" fillId="0" borderId="1" xfId="0" applyNumberFormat="1" applyBorder="1" applyAlignment="1" applyProtection="1">
      <alignment vertical="center"/>
      <protection locked="0"/>
    </xf>
    <xf numFmtId="166" fontId="3" fillId="6" borderId="1" xfId="1" applyNumberFormat="1" applyFont="1" applyFill="1" applyBorder="1" applyAlignment="1" applyProtection="1">
      <alignment vertical="center"/>
    </xf>
    <xf numFmtId="0" fontId="2" fillId="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66" fontId="1" fillId="6" borderId="1" xfId="1" applyNumberFormat="1" applyFont="1" applyFill="1" applyBorder="1" applyAlignment="1" applyProtection="1">
      <alignment vertical="center"/>
    </xf>
    <xf numFmtId="166" fontId="6" fillId="0" borderId="1" xfId="1" applyNumberFormat="1" applyFont="1" applyBorder="1" applyAlignment="1" applyProtection="1">
      <alignment horizontal="right" vertical="center"/>
      <protection locked="0"/>
    </xf>
    <xf numFmtId="166" fontId="0" fillId="0" borderId="1" xfId="1" applyNumberFormat="1" applyFont="1" applyBorder="1" applyAlignment="1" applyProtection="1">
      <alignment vertical="center"/>
      <protection locked="0"/>
    </xf>
    <xf numFmtId="166" fontId="1" fillId="0" borderId="1" xfId="1" applyNumberFormat="1" applyFont="1" applyFill="1" applyBorder="1" applyAlignment="1" applyProtection="1">
      <alignment vertical="center"/>
      <protection locked="0"/>
    </xf>
    <xf numFmtId="43" fontId="3" fillId="6" borderId="1" xfId="1" applyNumberFormat="1" applyFont="1" applyFill="1" applyBorder="1" applyAlignment="1" applyProtection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9" fontId="3" fillId="0" borderId="6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166" fontId="0" fillId="6" borderId="1" xfId="1" applyNumberFormat="1" applyFont="1" applyFill="1" applyBorder="1" applyAlignment="1" applyProtection="1">
      <alignment vertical="center"/>
    </xf>
    <xf numFmtId="1" fontId="3" fillId="0" borderId="6" xfId="0" applyNumberFormat="1" applyFont="1" applyBorder="1" applyAlignment="1">
      <alignment vertical="center"/>
    </xf>
    <xf numFmtId="37" fontId="3" fillId="0" borderId="6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right" vertical="center" wrapText="1"/>
    </xf>
    <xf numFmtId="0" fontId="0" fillId="7" borderId="2" xfId="0" applyFill="1" applyBorder="1" applyAlignment="1">
      <alignment horizontal="center" vertical="center"/>
    </xf>
    <xf numFmtId="166" fontId="0" fillId="8" borderId="0" xfId="0" applyNumberFormat="1" applyFill="1" applyAlignment="1" applyProtection="1">
      <alignment vertical="center"/>
    </xf>
    <xf numFmtId="0" fontId="0" fillId="8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37" fontId="0" fillId="9" borderId="0" xfId="0" applyNumberFormat="1" applyFill="1" applyAlignment="1" applyProtection="1">
      <alignment vertical="center"/>
    </xf>
    <xf numFmtId="166" fontId="0" fillId="0" borderId="0" xfId="0" applyNumberFormat="1" applyFill="1" applyAlignment="1" applyProtection="1">
      <alignment vertical="center"/>
    </xf>
    <xf numFmtId="37" fontId="0" fillId="10" borderId="0" xfId="0" applyNumberFormat="1" applyFill="1" applyAlignment="1" applyProtection="1">
      <alignment vertical="center"/>
    </xf>
    <xf numFmtId="0" fontId="0" fillId="10" borderId="0" xfId="0" applyFill="1" applyAlignment="1" applyProtection="1">
      <alignment vertical="center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165" fontId="0" fillId="0" borderId="5" xfId="0" applyNumberFormat="1" applyFont="1" applyFill="1" applyBorder="1" applyAlignment="1" applyProtection="1">
      <alignment horizontal="right" vertical="center"/>
    </xf>
    <xf numFmtId="37" fontId="0" fillId="0" borderId="0" xfId="0" applyNumberFormat="1" applyAlignment="1">
      <alignment vertical="center"/>
    </xf>
    <xf numFmtId="10" fontId="0" fillId="0" borderId="0" xfId="2" applyNumberFormat="1" applyFont="1" applyAlignment="1">
      <alignment vertical="center"/>
    </xf>
    <xf numFmtId="43" fontId="3" fillId="6" borderId="1" xfId="1" applyFont="1" applyFill="1" applyBorder="1" applyAlignment="1" applyProtection="1">
      <alignment vertical="center"/>
    </xf>
    <xf numFmtId="16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0" fontId="3" fillId="0" borderId="0" xfId="0" applyFont="1" applyBorder="1" applyAlignment="1">
      <alignment vertical="center"/>
    </xf>
    <xf numFmtId="43" fontId="3" fillId="6" borderId="0" xfId="1" applyNumberFormat="1" applyFont="1" applyFill="1" applyBorder="1" applyAlignment="1" applyProtection="1">
      <alignment vertical="center"/>
    </xf>
    <xf numFmtId="43" fontId="3" fillId="6" borderId="0" xfId="1" applyFont="1" applyFill="1" applyBorder="1" applyAlignment="1" applyProtection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0" xfId="1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6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left" vertical="center"/>
    </xf>
    <xf numFmtId="37" fontId="0" fillId="3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37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7" fontId="3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Alignment="1"/>
    <xf numFmtId="37" fontId="0" fillId="0" borderId="1" xfId="0" applyNumberFormat="1" applyFont="1" applyBorder="1" applyAlignment="1" applyProtection="1">
      <alignment horizontal="right" vertical="center"/>
      <protection locked="0"/>
    </xf>
    <xf numFmtId="43" fontId="6" fillId="0" borderId="1" xfId="1" applyFont="1" applyBorder="1" applyAlignment="1" applyProtection="1">
      <alignment horizontal="right" vertical="center"/>
      <protection locked="0"/>
    </xf>
    <xf numFmtId="43" fontId="0" fillId="0" borderId="1" xfId="1" applyFont="1" applyBorder="1" applyAlignment="1" applyProtection="1">
      <alignment horizontal="right" vertical="center"/>
      <protection locked="0"/>
    </xf>
    <xf numFmtId="166" fontId="0" fillId="0" borderId="1" xfId="1" applyNumberFormat="1" applyFont="1" applyBorder="1" applyAlignment="1" applyProtection="1">
      <alignment horizontal="right" vertical="center"/>
      <protection locked="0"/>
    </xf>
    <xf numFmtId="166" fontId="3" fillId="6" borderId="5" xfId="1" applyNumberFormat="1" applyFont="1" applyFill="1" applyBorder="1" applyAlignment="1">
      <alignment horizontal="right" vertical="center"/>
    </xf>
    <xf numFmtId="166" fontId="1" fillId="6" borderId="5" xfId="1" applyNumberFormat="1" applyFont="1" applyFill="1" applyBorder="1" applyAlignment="1">
      <alignment horizontal="right" vertical="center"/>
    </xf>
    <xf numFmtId="166" fontId="1" fillId="0" borderId="1" xfId="1" applyNumberFormat="1" applyFont="1" applyBorder="1" applyAlignment="1" applyProtection="1">
      <alignment horizontal="right" vertical="center"/>
      <protection locked="0"/>
    </xf>
    <xf numFmtId="43" fontId="1" fillId="0" borderId="1" xfId="1" applyFont="1" applyBorder="1" applyAlignment="1" applyProtection="1">
      <alignment horizontal="right" vertical="center"/>
      <protection locked="0"/>
    </xf>
    <xf numFmtId="165" fontId="0" fillId="0" borderId="0" xfId="0" applyNumberFormat="1" applyAlignment="1">
      <alignment vertical="center"/>
    </xf>
    <xf numFmtId="43" fontId="0" fillId="0" borderId="1" xfId="1" applyFont="1" applyBorder="1" applyAlignment="1" applyProtection="1">
      <alignment vertical="center"/>
      <protection locked="0"/>
    </xf>
    <xf numFmtId="166" fontId="0" fillId="0" borderId="0" xfId="0" applyNumberFormat="1"/>
    <xf numFmtId="43" fontId="0" fillId="0" borderId="0" xfId="1" applyFont="1" applyAlignment="1">
      <alignment vertical="center"/>
    </xf>
    <xf numFmtId="166" fontId="1" fillId="0" borderId="1" xfId="1" applyNumberFormat="1" applyFont="1" applyFill="1" applyBorder="1" applyAlignment="1" applyProtection="1">
      <alignment horizontal="right" vertical="center"/>
      <protection locked="0"/>
    </xf>
    <xf numFmtId="37" fontId="0" fillId="0" borderId="1" xfId="0" applyNumberFormat="1" applyFont="1" applyFill="1" applyBorder="1" applyAlignment="1" applyProtection="1">
      <alignment horizontal="right" vertical="center"/>
      <protection locked="0"/>
    </xf>
    <xf numFmtId="166" fontId="0" fillId="0" borderId="1" xfId="1" applyNumberFormat="1" applyFont="1" applyFill="1" applyBorder="1" applyAlignment="1" applyProtection="1">
      <alignment vertical="center"/>
      <protection locked="0"/>
    </xf>
    <xf numFmtId="37" fontId="0" fillId="0" borderId="1" xfId="0" applyNumberFormat="1" applyFill="1" applyBorder="1" applyAlignment="1" applyProtection="1">
      <alignment vertical="center"/>
      <protection locked="0"/>
    </xf>
    <xf numFmtId="43" fontId="0" fillId="0" borderId="1" xfId="1" applyFont="1" applyFill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5" borderId="2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5"/>
  <sheetViews>
    <sheetView topLeftCell="A4" workbookViewId="0">
      <selection activeCell="D11" sqref="D11"/>
    </sheetView>
  </sheetViews>
  <sheetFormatPr defaultRowHeight="15"/>
  <cols>
    <col min="3" max="3" width="35.5703125" customWidth="1"/>
    <col min="4" max="4" width="17.5703125" customWidth="1"/>
  </cols>
  <sheetData>
    <row r="3" spans="2:10">
      <c r="D3" s="107" t="s">
        <v>193</v>
      </c>
    </row>
    <row r="4" spans="2:10">
      <c r="B4" s="126" t="s">
        <v>192</v>
      </c>
      <c r="C4" s="126"/>
      <c r="D4" s="126"/>
      <c r="E4" s="108"/>
      <c r="F4" s="108"/>
    </row>
    <row r="5" spans="2:10" ht="30">
      <c r="B5" s="102" t="s">
        <v>167</v>
      </c>
      <c r="C5" s="102" t="s">
        <v>168</v>
      </c>
      <c r="D5" s="102" t="s">
        <v>169</v>
      </c>
    </row>
    <row r="6" spans="2:10" ht="42.75">
      <c r="B6" s="103" t="s">
        <v>170</v>
      </c>
      <c r="C6" s="103" t="s">
        <v>171</v>
      </c>
      <c r="D6" s="103" t="s">
        <v>172</v>
      </c>
      <c r="J6" s="105"/>
    </row>
    <row r="7" spans="2:10" ht="42.75">
      <c r="B7" s="103" t="s">
        <v>173</v>
      </c>
      <c r="C7" s="103" t="s">
        <v>174</v>
      </c>
      <c r="D7" s="103" t="s">
        <v>172</v>
      </c>
    </row>
    <row r="8" spans="2:10" ht="42.75">
      <c r="B8" s="127" t="s">
        <v>175</v>
      </c>
      <c r="C8" s="104" t="s">
        <v>176</v>
      </c>
      <c r="D8" s="103" t="s">
        <v>172</v>
      </c>
    </row>
    <row r="9" spans="2:10" ht="71.25">
      <c r="B9" s="128"/>
      <c r="C9" s="104" t="s">
        <v>177</v>
      </c>
      <c r="D9" s="103" t="s">
        <v>191</v>
      </c>
    </row>
    <row r="10" spans="2:10" ht="57.75">
      <c r="B10" s="127" t="s">
        <v>178</v>
      </c>
      <c r="C10" s="104" t="s">
        <v>179</v>
      </c>
      <c r="D10" s="103" t="s">
        <v>172</v>
      </c>
    </row>
    <row r="11" spans="2:10" ht="71.25">
      <c r="B11" s="128"/>
      <c r="C11" s="104" t="s">
        <v>180</v>
      </c>
      <c r="D11" s="103" t="s">
        <v>191</v>
      </c>
    </row>
    <row r="12" spans="2:10" ht="57">
      <c r="B12" s="103" t="s">
        <v>181</v>
      </c>
      <c r="C12" s="103" t="s">
        <v>182</v>
      </c>
      <c r="D12" s="103" t="s">
        <v>172</v>
      </c>
    </row>
    <row r="13" spans="2:10" ht="42.75">
      <c r="B13" s="103" t="s">
        <v>183</v>
      </c>
      <c r="C13" s="103" t="s">
        <v>184</v>
      </c>
      <c r="D13" s="103" t="s">
        <v>185</v>
      </c>
    </row>
    <row r="14" spans="2:10" ht="57">
      <c r="B14" s="103" t="s">
        <v>186</v>
      </c>
      <c r="C14" s="103" t="s">
        <v>187</v>
      </c>
      <c r="D14" s="103" t="s">
        <v>188</v>
      </c>
    </row>
    <row r="15" spans="2:10" ht="57">
      <c r="B15" s="103" t="s">
        <v>189</v>
      </c>
      <c r="C15" s="103" t="s">
        <v>190</v>
      </c>
      <c r="D15" s="103" t="s">
        <v>188</v>
      </c>
    </row>
  </sheetData>
  <mergeCells count="3">
    <mergeCell ref="B4:D4"/>
    <mergeCell ref="B8:B9"/>
    <mergeCell ref="B10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21"/>
  <sheetViews>
    <sheetView tabSelected="1" topLeftCell="C39" zoomScale="95" zoomScaleNormal="95" zoomScaleSheetLayoutView="110" workbookViewId="0">
      <selection activeCell="H115" sqref="H115"/>
    </sheetView>
  </sheetViews>
  <sheetFormatPr defaultColWidth="9.140625" defaultRowHeight="15"/>
  <cols>
    <col min="1" max="1" width="17" style="2" customWidth="1"/>
    <col min="2" max="2" width="74" style="2" customWidth="1"/>
    <col min="3" max="3" width="22.140625" style="2" customWidth="1"/>
    <col min="4" max="4" width="24" style="2" bestFit="1" customWidth="1"/>
    <col min="5" max="5" width="21.28515625" style="2" bestFit="1" customWidth="1"/>
    <col min="6" max="6" width="22.140625" style="2" bestFit="1" customWidth="1"/>
    <col min="7" max="7" width="19.85546875" style="2" bestFit="1" customWidth="1"/>
    <col min="8" max="8" width="21.28515625" style="2" bestFit="1" customWidth="1"/>
    <col min="9" max="9" width="12.42578125" style="2" customWidth="1"/>
    <col min="10" max="10" width="19.85546875" style="2" bestFit="1" customWidth="1"/>
    <col min="11" max="11" width="14.140625" style="2" customWidth="1"/>
    <col min="12" max="12" width="16" style="2" customWidth="1"/>
    <col min="13" max="13" width="15.42578125" style="2" customWidth="1"/>
    <col min="14" max="14" width="15.7109375" style="2" customWidth="1"/>
    <col min="15" max="15" width="16.140625" style="2" bestFit="1" customWidth="1"/>
    <col min="16" max="16" width="15.7109375" style="2" bestFit="1" customWidth="1"/>
    <col min="17" max="17" width="16.28515625" style="2" bestFit="1" customWidth="1"/>
    <col min="18" max="18" width="15.7109375" style="2" bestFit="1" customWidth="1"/>
    <col min="19" max="19" width="11.28515625" style="2" bestFit="1" customWidth="1"/>
    <col min="20" max="20" width="16.140625" style="2" bestFit="1" customWidth="1"/>
    <col min="21" max="21" width="9.5703125" style="2" bestFit="1" customWidth="1"/>
    <col min="22" max="22" width="7.85546875" style="2" bestFit="1" customWidth="1"/>
    <col min="23" max="23" width="16.140625" style="2" bestFit="1" customWidth="1"/>
    <col min="24" max="25" width="9.140625" style="2"/>
    <col min="26" max="26" width="17.7109375" style="2" customWidth="1"/>
    <col min="27" max="28" width="11.42578125" style="2" customWidth="1"/>
    <col min="29" max="16384" width="9.140625" style="2"/>
  </cols>
  <sheetData>
    <row r="2" spans="1:26">
      <c r="C2" s="129" t="s">
        <v>195</v>
      </c>
      <c r="D2" s="129"/>
      <c r="E2" s="129"/>
      <c r="F2" s="129"/>
      <c r="G2" s="129"/>
    </row>
    <row r="4" spans="1:26">
      <c r="A4" s="1" t="s">
        <v>0</v>
      </c>
      <c r="B4" s="56" t="s">
        <v>197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1" t="s">
        <v>1</v>
      </c>
      <c r="B5" s="56" t="s">
        <v>196</v>
      </c>
      <c r="O5" s="3"/>
      <c r="P5" s="3"/>
      <c r="Q5" s="3"/>
      <c r="R5" s="3"/>
      <c r="S5" s="3"/>
      <c r="T5" s="57"/>
      <c r="U5" s="57"/>
      <c r="V5" s="58" t="s">
        <v>2</v>
      </c>
      <c r="W5" s="57"/>
      <c r="X5" s="57"/>
      <c r="Y5" s="3"/>
      <c r="Z5" s="3"/>
    </row>
    <row r="6" spans="1:26">
      <c r="A6" s="1" t="s">
        <v>164</v>
      </c>
      <c r="B6" s="59" t="s">
        <v>5</v>
      </c>
      <c r="O6" s="3"/>
      <c r="P6" s="3"/>
      <c r="Q6" s="3"/>
      <c r="R6" s="3"/>
      <c r="S6" s="3"/>
      <c r="T6" s="57"/>
      <c r="U6" s="57"/>
      <c r="V6" s="58" t="s">
        <v>3</v>
      </c>
      <c r="W6" s="57"/>
      <c r="X6" s="57"/>
      <c r="Y6" s="3"/>
      <c r="Z6" s="3"/>
    </row>
    <row r="7" spans="1:26">
      <c r="A7" s="1" t="s">
        <v>165</v>
      </c>
      <c r="B7" s="60" t="str">
        <f>INDEX($V$5:$V$12,(MATCH(B6,$V$5:$V$12,0)-1))</f>
        <v>2020-21</v>
      </c>
      <c r="O7" s="3"/>
      <c r="P7" s="3"/>
      <c r="Q7" s="3"/>
      <c r="R7" s="3"/>
      <c r="S7" s="3"/>
      <c r="T7" s="57"/>
      <c r="U7" s="57"/>
      <c r="V7" s="58" t="s">
        <v>4</v>
      </c>
      <c r="W7" s="61"/>
      <c r="X7" s="57"/>
      <c r="Y7" s="3"/>
      <c r="Z7" s="3"/>
    </row>
    <row r="8" spans="1:26">
      <c r="O8" s="3"/>
      <c r="P8" s="3"/>
      <c r="Q8" s="3"/>
      <c r="R8" s="3"/>
      <c r="S8" s="3"/>
      <c r="T8" s="57"/>
      <c r="U8" s="57"/>
      <c r="V8" s="58" t="s">
        <v>5</v>
      </c>
      <c r="W8" s="57"/>
      <c r="X8" s="57"/>
      <c r="Y8" s="3"/>
      <c r="Z8" s="3"/>
    </row>
    <row r="9" spans="1:26" s="4" customFormat="1" hidden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T9" s="62"/>
      <c r="U9" s="62"/>
      <c r="V9" s="63" t="s">
        <v>6</v>
      </c>
      <c r="W9" s="62"/>
      <c r="X9" s="62"/>
    </row>
    <row r="10" spans="1:26" s="4" customForma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T10" s="62"/>
      <c r="U10" s="62"/>
      <c r="V10" s="63" t="s">
        <v>7</v>
      </c>
      <c r="W10" s="62"/>
      <c r="X10" s="62"/>
    </row>
    <row r="11" spans="1:26" ht="18.75">
      <c r="B11" s="6" t="s">
        <v>8</v>
      </c>
      <c r="T11" s="64"/>
      <c r="U11" s="64"/>
      <c r="V11" s="65" t="s">
        <v>121</v>
      </c>
      <c r="W11" s="64"/>
      <c r="X11" s="64"/>
    </row>
    <row r="12" spans="1:26">
      <c r="B12" s="7" t="s">
        <v>9</v>
      </c>
      <c r="C12" s="131" t="s">
        <v>10</v>
      </c>
      <c r="D12" s="132"/>
      <c r="E12" s="131" t="s">
        <v>11</v>
      </c>
      <c r="F12" s="132"/>
      <c r="G12" s="131" t="s">
        <v>12</v>
      </c>
      <c r="H12" s="132"/>
      <c r="I12" s="131" t="s">
        <v>13</v>
      </c>
      <c r="J12" s="132"/>
      <c r="K12" s="133" t="s">
        <v>14</v>
      </c>
      <c r="L12" s="134"/>
      <c r="T12" s="64"/>
      <c r="U12" s="64"/>
      <c r="V12" s="65" t="s">
        <v>122</v>
      </c>
      <c r="W12" s="64"/>
      <c r="X12" s="64"/>
    </row>
    <row r="13" spans="1:26" s="3" customFormat="1">
      <c r="B13" s="8"/>
      <c r="C13" s="9" t="str">
        <f>$B$6</f>
        <v>2021-22</v>
      </c>
      <c r="D13" s="9" t="str">
        <f>$B$7</f>
        <v>2020-21</v>
      </c>
      <c r="E13" s="9" t="str">
        <f t="shared" ref="E13" si="0">$B$6</f>
        <v>2021-22</v>
      </c>
      <c r="F13" s="9" t="str">
        <f t="shared" ref="F13" si="1">$B$7</f>
        <v>2020-21</v>
      </c>
      <c r="G13" s="9" t="str">
        <f t="shared" ref="G13" si="2">$B$6</f>
        <v>2021-22</v>
      </c>
      <c r="H13" s="9" t="str">
        <f t="shared" ref="H13" si="3">$B$7</f>
        <v>2020-21</v>
      </c>
      <c r="I13" s="9" t="str">
        <f t="shared" ref="I13" si="4">$B$6</f>
        <v>2021-22</v>
      </c>
      <c r="J13" s="9" t="str">
        <f t="shared" ref="J13" si="5">$B$7</f>
        <v>2020-21</v>
      </c>
      <c r="K13" s="9" t="str">
        <f t="shared" ref="K13" si="6">$B$6</f>
        <v>2021-22</v>
      </c>
      <c r="L13" s="9" t="str">
        <f t="shared" ref="L13" si="7">$B$7</f>
        <v>2020-21</v>
      </c>
      <c r="T13" s="57"/>
      <c r="U13" s="57"/>
      <c r="V13" s="57"/>
      <c r="W13" s="57"/>
      <c r="X13" s="57"/>
    </row>
    <row r="14" spans="1:26" ht="15" customHeight="1">
      <c r="B14" s="93" t="s">
        <v>15</v>
      </c>
      <c r="C14" s="10">
        <f>+C15+C16+C17+C18+C19+C20</f>
        <v>260055016</v>
      </c>
      <c r="D14" s="114">
        <f t="shared" ref="D14:L14" si="8">+D15+D16+D17+D18+D19+D20</f>
        <v>257484365</v>
      </c>
      <c r="E14" s="114">
        <f t="shared" si="8"/>
        <v>248071214</v>
      </c>
      <c r="F14" s="114">
        <f t="shared" si="8"/>
        <v>231582988</v>
      </c>
      <c r="G14" s="114">
        <f t="shared" si="8"/>
        <v>288141147</v>
      </c>
      <c r="H14" s="114">
        <f t="shared" si="8"/>
        <v>255231384.59999999</v>
      </c>
      <c r="I14" s="114">
        <f t="shared" si="8"/>
        <v>0</v>
      </c>
      <c r="J14" s="114">
        <f t="shared" si="8"/>
        <v>283126288.39999998</v>
      </c>
      <c r="K14" s="10">
        <f t="shared" si="8"/>
        <v>796267377</v>
      </c>
      <c r="L14" s="10">
        <f t="shared" si="8"/>
        <v>1027425026</v>
      </c>
      <c r="M14" s="11"/>
      <c r="T14" s="64"/>
      <c r="U14" s="64"/>
      <c r="V14" s="64"/>
      <c r="W14" s="64"/>
      <c r="X14" s="64"/>
    </row>
    <row r="15" spans="1:26" ht="15" customHeight="1">
      <c r="B15" s="94" t="s">
        <v>16</v>
      </c>
      <c r="C15" s="13">
        <v>208174579</v>
      </c>
      <c r="D15" s="115">
        <v>206897778</v>
      </c>
      <c r="E15" s="115">
        <v>197150664</v>
      </c>
      <c r="F15" s="115">
        <v>182292094</v>
      </c>
      <c r="G15" s="115">
        <v>236143675</v>
      </c>
      <c r="H15" s="115">
        <v>204874377</v>
      </c>
      <c r="I15" s="115"/>
      <c r="J15" s="115">
        <v>232216997</v>
      </c>
      <c r="K15" s="14">
        <f>C15+E15+G15+I15</f>
        <v>641468918</v>
      </c>
      <c r="L15" s="14">
        <f>D15+F15+H15+J15</f>
        <v>826281246</v>
      </c>
      <c r="M15" s="15"/>
      <c r="T15" s="64"/>
      <c r="U15" s="64"/>
      <c r="V15" s="64"/>
      <c r="W15" s="64"/>
      <c r="X15" s="64"/>
    </row>
    <row r="16" spans="1:26" ht="15" customHeight="1">
      <c r="B16" s="94" t="s">
        <v>17</v>
      </c>
      <c r="C16" s="13">
        <v>51880437</v>
      </c>
      <c r="D16" s="121">
        <v>50586587</v>
      </c>
      <c r="E16" s="115">
        <v>50920550</v>
      </c>
      <c r="F16" s="115">
        <v>49290894</v>
      </c>
      <c r="G16" s="115">
        <v>51997472</v>
      </c>
      <c r="H16" s="115">
        <v>50357007.600000001</v>
      </c>
      <c r="I16" s="115"/>
      <c r="J16" s="115">
        <v>50909291.399999999</v>
      </c>
      <c r="K16" s="14">
        <f t="shared" ref="K16:L20" si="9">C16+E16+G16+I16</f>
        <v>154798459</v>
      </c>
      <c r="L16" s="14">
        <f t="shared" si="9"/>
        <v>201143780</v>
      </c>
      <c r="M16" s="15"/>
      <c r="T16" s="64"/>
      <c r="U16" s="64"/>
      <c r="V16" s="64"/>
      <c r="W16" s="64"/>
      <c r="X16" s="64"/>
    </row>
    <row r="17" spans="2:24" ht="15" customHeight="1">
      <c r="B17" s="94" t="s">
        <v>18</v>
      </c>
      <c r="C17" s="110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4">
        <f t="shared" si="9"/>
        <v>0</v>
      </c>
      <c r="L17" s="14">
        <f t="shared" si="9"/>
        <v>0</v>
      </c>
      <c r="M17" s="15"/>
      <c r="T17" s="64"/>
      <c r="U17" s="64"/>
      <c r="V17" s="64"/>
      <c r="W17" s="64"/>
      <c r="X17" s="64"/>
    </row>
    <row r="18" spans="2:24" ht="15" customHeight="1">
      <c r="B18" s="94" t="s">
        <v>19</v>
      </c>
      <c r="C18" s="110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4">
        <f t="shared" si="9"/>
        <v>0</v>
      </c>
      <c r="L18" s="14">
        <f t="shared" si="9"/>
        <v>0</v>
      </c>
      <c r="M18" s="15"/>
    </row>
    <row r="19" spans="2:24" ht="15" customHeight="1">
      <c r="B19" s="94" t="s">
        <v>20</v>
      </c>
      <c r="C19" s="110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4">
        <f t="shared" si="9"/>
        <v>0</v>
      </c>
      <c r="L19" s="14">
        <f t="shared" si="9"/>
        <v>0</v>
      </c>
      <c r="M19" s="15"/>
    </row>
    <row r="20" spans="2:24" ht="15" customHeight="1">
      <c r="B20" s="94" t="s">
        <v>21</v>
      </c>
      <c r="C20" s="13"/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4">
        <f t="shared" si="9"/>
        <v>0</v>
      </c>
      <c r="L20" s="14">
        <f t="shared" si="9"/>
        <v>0</v>
      </c>
      <c r="M20" s="15"/>
    </row>
    <row r="21" spans="2:24" ht="15" customHeight="1">
      <c r="B21" s="90" t="s">
        <v>22</v>
      </c>
      <c r="C21" s="10">
        <f t="shared" ref="C21:L21" si="10">+C22+C23+C24</f>
        <v>0</v>
      </c>
      <c r="D21" s="114">
        <f t="shared" si="10"/>
        <v>0</v>
      </c>
      <c r="E21" s="114">
        <f t="shared" si="10"/>
        <v>0</v>
      </c>
      <c r="F21" s="114">
        <f t="shared" si="10"/>
        <v>0</v>
      </c>
      <c r="G21" s="114">
        <f t="shared" si="10"/>
        <v>0</v>
      </c>
      <c r="H21" s="114">
        <f t="shared" si="10"/>
        <v>0</v>
      </c>
      <c r="I21" s="114">
        <f t="shared" si="10"/>
        <v>0</v>
      </c>
      <c r="J21" s="114">
        <f t="shared" si="10"/>
        <v>0</v>
      </c>
      <c r="K21" s="10">
        <f t="shared" si="10"/>
        <v>0</v>
      </c>
      <c r="L21" s="10">
        <f t="shared" si="10"/>
        <v>0</v>
      </c>
      <c r="M21" s="17"/>
    </row>
    <row r="22" spans="2:24" ht="15" customHeight="1">
      <c r="B22" s="95" t="s">
        <v>23</v>
      </c>
      <c r="C22" s="18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4">
        <f>C22+E22+G22+I22</f>
        <v>0</v>
      </c>
      <c r="L22" s="14">
        <f>D22+F22+H22+J22</f>
        <v>0</v>
      </c>
      <c r="M22" s="19"/>
    </row>
    <row r="23" spans="2:24" ht="15" customHeight="1">
      <c r="B23" s="95" t="s">
        <v>24</v>
      </c>
      <c r="C23" s="18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4">
        <f t="shared" ref="K23:L24" si="11">C23+E23+G23+I23</f>
        <v>0</v>
      </c>
      <c r="L23" s="14">
        <f t="shared" si="11"/>
        <v>0</v>
      </c>
      <c r="M23" s="19"/>
    </row>
    <row r="24" spans="2:24" ht="15" customHeight="1">
      <c r="B24" s="94" t="s">
        <v>25</v>
      </c>
      <c r="C24" s="18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4">
        <f t="shared" si="11"/>
        <v>0</v>
      </c>
      <c r="L24" s="14">
        <f t="shared" si="11"/>
        <v>0</v>
      </c>
      <c r="M24" s="15"/>
    </row>
    <row r="25" spans="2:24" ht="15" customHeight="1">
      <c r="B25" s="90" t="s">
        <v>26</v>
      </c>
      <c r="C25" s="10">
        <f>+C26+C27+C28</f>
        <v>13397864</v>
      </c>
      <c r="D25" s="114">
        <f t="shared" ref="D25:L25" si="12">+D26+D27+D28</f>
        <v>12525646.651535485</v>
      </c>
      <c r="E25" s="114">
        <f t="shared" si="12"/>
        <v>16859162.609999999</v>
      </c>
      <c r="F25" s="114">
        <f t="shared" si="12"/>
        <v>16113015.158209672</v>
      </c>
      <c r="G25" s="114">
        <f t="shared" si="12"/>
        <v>14779131</v>
      </c>
      <c r="H25" s="114">
        <f t="shared" si="12"/>
        <v>18504735.158209674</v>
      </c>
      <c r="I25" s="114">
        <f t="shared" si="12"/>
        <v>0</v>
      </c>
      <c r="J25" s="114">
        <f t="shared" si="12"/>
        <v>16791255.632045168</v>
      </c>
      <c r="K25" s="20">
        <f t="shared" si="12"/>
        <v>45036157.609999999</v>
      </c>
      <c r="L25" s="20">
        <f t="shared" si="12"/>
        <v>63934652.600000001</v>
      </c>
      <c r="M25" s="17"/>
    </row>
    <row r="26" spans="2:24" ht="15" customHeight="1">
      <c r="B26" s="95" t="s">
        <v>136</v>
      </c>
      <c r="C26" s="18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4">
        <f t="shared" ref="K26:L28" si="13">C26+E26+G26+I26</f>
        <v>0</v>
      </c>
      <c r="L26" s="14">
        <f t="shared" si="13"/>
        <v>0</v>
      </c>
      <c r="M26" s="19"/>
    </row>
    <row r="27" spans="2:24" ht="15" customHeight="1">
      <c r="B27" s="94" t="s">
        <v>27</v>
      </c>
      <c r="C27" s="13">
        <v>1162458</v>
      </c>
      <c r="D27" s="121">
        <v>1174471</v>
      </c>
      <c r="E27" s="115">
        <v>1160361</v>
      </c>
      <c r="F27" s="115">
        <v>1161114</v>
      </c>
      <c r="G27" s="115">
        <v>1177804</v>
      </c>
      <c r="H27" s="115">
        <v>1170119</v>
      </c>
      <c r="I27" s="115">
        <v>0</v>
      </c>
      <c r="J27" s="115">
        <v>1163198.54</v>
      </c>
      <c r="K27" s="14">
        <f t="shared" si="13"/>
        <v>3500623</v>
      </c>
      <c r="L27" s="14">
        <f t="shared" si="13"/>
        <v>4668902.54</v>
      </c>
      <c r="M27" s="15"/>
      <c r="N27" s="117"/>
    </row>
    <row r="28" spans="2:24" ht="15" customHeight="1">
      <c r="B28" s="94" t="s">
        <v>28</v>
      </c>
      <c r="C28" s="13">
        <v>12235406</v>
      </c>
      <c r="D28" s="115">
        <v>11351175.651535485</v>
      </c>
      <c r="E28" s="115">
        <v>15698801.609999999</v>
      </c>
      <c r="F28" s="115">
        <v>14951901.158209672</v>
      </c>
      <c r="G28" s="115">
        <v>13601327</v>
      </c>
      <c r="H28" s="115">
        <v>17334616.158209674</v>
      </c>
      <c r="I28" s="115">
        <v>0</v>
      </c>
      <c r="J28" s="112">
        <v>15628057.092045169</v>
      </c>
      <c r="K28" s="14">
        <f t="shared" si="13"/>
        <v>41535534.609999999</v>
      </c>
      <c r="L28" s="14">
        <f t="shared" si="13"/>
        <v>59265750.060000002</v>
      </c>
      <c r="M28" s="15"/>
      <c r="N28" s="117"/>
    </row>
    <row r="29" spans="2:24" ht="15" customHeight="1">
      <c r="B29" s="96" t="s">
        <v>29</v>
      </c>
      <c r="C29" s="21">
        <f>+C14+C21+C25</f>
        <v>273452880</v>
      </c>
      <c r="D29" s="113">
        <f t="shared" ref="D29:L29" si="14">+D14+D21+D25</f>
        <v>270010011.65153551</v>
      </c>
      <c r="E29" s="113">
        <f t="shared" si="14"/>
        <v>264930376.61000001</v>
      </c>
      <c r="F29" s="113">
        <f t="shared" si="14"/>
        <v>247696003.15820968</v>
      </c>
      <c r="G29" s="113">
        <f t="shared" si="14"/>
        <v>302920278</v>
      </c>
      <c r="H29" s="113">
        <f t="shared" si="14"/>
        <v>273736119.75820965</v>
      </c>
      <c r="I29" s="113">
        <f t="shared" si="14"/>
        <v>0</v>
      </c>
      <c r="J29" s="113">
        <f t="shared" si="14"/>
        <v>299917544.03204513</v>
      </c>
      <c r="K29" s="22">
        <f t="shared" si="14"/>
        <v>841303534.61000001</v>
      </c>
      <c r="L29" s="22">
        <f t="shared" si="14"/>
        <v>1091359678.5999999</v>
      </c>
      <c r="M29" s="23"/>
    </row>
    <row r="30" spans="2:24" ht="15" customHeight="1">
      <c r="B30" s="97" t="s">
        <v>30</v>
      </c>
      <c r="C30" s="110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4">
        <f t="shared" ref="K30:L30" si="15">C30+E30+G30+I30</f>
        <v>0</v>
      </c>
      <c r="L30" s="14">
        <f t="shared" si="15"/>
        <v>0</v>
      </c>
      <c r="M30" s="24"/>
    </row>
    <row r="31" spans="2:24" ht="15" customHeight="1">
      <c r="B31" s="96" t="s">
        <v>31</v>
      </c>
      <c r="C31" s="21">
        <f>+C29-C22+C30</f>
        <v>273452880</v>
      </c>
      <c r="D31" s="113">
        <f t="shared" ref="D31:L31" si="16">+D29-D22+D30</f>
        <v>270010011.65153551</v>
      </c>
      <c r="E31" s="113">
        <f t="shared" si="16"/>
        <v>264930376.61000001</v>
      </c>
      <c r="F31" s="113">
        <f t="shared" si="16"/>
        <v>247696003.15820968</v>
      </c>
      <c r="G31" s="113">
        <f t="shared" si="16"/>
        <v>302920278</v>
      </c>
      <c r="H31" s="113">
        <f t="shared" si="16"/>
        <v>273736119.75820965</v>
      </c>
      <c r="I31" s="113">
        <f t="shared" si="16"/>
        <v>0</v>
      </c>
      <c r="J31" s="113">
        <f t="shared" si="16"/>
        <v>299917544.03204513</v>
      </c>
      <c r="K31" s="22">
        <f t="shared" si="16"/>
        <v>841303534.61000001</v>
      </c>
      <c r="L31" s="22">
        <f t="shared" si="16"/>
        <v>1091359678.5999999</v>
      </c>
      <c r="M31" s="25"/>
    </row>
    <row r="32" spans="2:24" ht="30">
      <c r="B32" s="98" t="s">
        <v>127</v>
      </c>
      <c r="C32" s="70"/>
      <c r="D32" s="70" t="s">
        <v>128</v>
      </c>
      <c r="E32" s="70"/>
      <c r="F32" s="70"/>
      <c r="G32" s="70"/>
      <c r="H32" s="70"/>
      <c r="I32" s="70"/>
      <c r="J32" s="70"/>
      <c r="K32" s="70"/>
      <c r="L32" s="70"/>
      <c r="M32" s="25"/>
    </row>
    <row r="33" spans="1:16" ht="15" customHeight="1">
      <c r="B33" t="s">
        <v>137</v>
      </c>
      <c r="C33"/>
      <c r="D33" s="119"/>
      <c r="E33"/>
      <c r="F33" s="119"/>
      <c r="G33"/>
      <c r="H33"/>
      <c r="I33"/>
      <c r="J33"/>
      <c r="K33"/>
      <c r="L33"/>
      <c r="M33" s="25"/>
    </row>
    <row r="34" spans="1:16" ht="15" customHeight="1">
      <c r="B34"/>
      <c r="C34"/>
      <c r="D34"/>
      <c r="E34"/>
      <c r="F34"/>
      <c r="G34"/>
      <c r="H34"/>
      <c r="I34"/>
      <c r="J34"/>
      <c r="K34"/>
      <c r="L34"/>
      <c r="M34" s="25"/>
    </row>
    <row r="35" spans="1:16" ht="15" customHeight="1">
      <c r="B35" s="7" t="s">
        <v>32</v>
      </c>
      <c r="C35" s="131" t="s">
        <v>10</v>
      </c>
      <c r="D35" s="132"/>
      <c r="E35" s="131" t="s">
        <v>11</v>
      </c>
      <c r="F35" s="132"/>
      <c r="G35" s="131" t="s">
        <v>12</v>
      </c>
      <c r="H35" s="132"/>
      <c r="I35" s="131" t="s">
        <v>13</v>
      </c>
      <c r="J35" s="132"/>
      <c r="K35" s="133" t="s">
        <v>14</v>
      </c>
      <c r="L35" s="134"/>
      <c r="M35" s="25"/>
    </row>
    <row r="36" spans="1:16">
      <c r="B36" s="7"/>
      <c r="C36" s="9" t="str">
        <f>$B$6</f>
        <v>2021-22</v>
      </c>
      <c r="D36" s="9" t="str">
        <f>$B$7</f>
        <v>2020-21</v>
      </c>
      <c r="E36" s="9" t="str">
        <f t="shared" ref="E36" si="17">$B$6</f>
        <v>2021-22</v>
      </c>
      <c r="F36" s="9" t="str">
        <f t="shared" ref="F36" si="18">$B$7</f>
        <v>2020-21</v>
      </c>
      <c r="G36" s="9" t="str">
        <f t="shared" ref="G36" si="19">$B$6</f>
        <v>2021-22</v>
      </c>
      <c r="H36" s="9" t="str">
        <f t="shared" ref="H36" si="20">$B$7</f>
        <v>2020-21</v>
      </c>
      <c r="I36" s="9" t="str">
        <f t="shared" ref="I36" si="21">$B$6</f>
        <v>2021-22</v>
      </c>
      <c r="J36" s="9" t="str">
        <f t="shared" ref="J36" si="22">$B$7</f>
        <v>2020-21</v>
      </c>
      <c r="K36" s="9" t="str">
        <f t="shared" ref="K36" si="23">$B$6</f>
        <v>2021-22</v>
      </c>
      <c r="L36" s="9" t="str">
        <f t="shared" ref="L36" si="24">$B$7</f>
        <v>2020-21</v>
      </c>
    </row>
    <row r="37" spans="1:16">
      <c r="B37" s="90" t="s">
        <v>33</v>
      </c>
      <c r="C37" s="26">
        <f>+C38+C39+C40</f>
        <v>211910660</v>
      </c>
      <c r="D37" s="26">
        <f t="shared" ref="D37:L37" si="25">+D38+D39+D40</f>
        <v>208636298</v>
      </c>
      <c r="E37" s="26">
        <f t="shared" si="25"/>
        <v>218313910</v>
      </c>
      <c r="F37" s="26">
        <f t="shared" si="25"/>
        <v>201405038</v>
      </c>
      <c r="G37" s="26">
        <f t="shared" si="25"/>
        <v>249350720</v>
      </c>
      <c r="H37" s="26">
        <f t="shared" si="25"/>
        <v>222714950</v>
      </c>
      <c r="I37" s="26">
        <f t="shared" si="25"/>
        <v>0</v>
      </c>
      <c r="J37" s="26">
        <f t="shared" si="25"/>
        <v>255849477</v>
      </c>
      <c r="K37" s="27">
        <f t="shared" si="25"/>
        <v>679575290</v>
      </c>
      <c r="L37" s="27">
        <f t="shared" si="25"/>
        <v>888605763</v>
      </c>
    </row>
    <row r="38" spans="1:16">
      <c r="B38" s="94" t="s">
        <v>138</v>
      </c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/>
      <c r="J38" s="111"/>
      <c r="K38" s="27">
        <f t="shared" ref="K38:L40" si="26">C38+E38+G38+I38</f>
        <v>0</v>
      </c>
      <c r="L38" s="27">
        <f t="shared" si="26"/>
        <v>0</v>
      </c>
    </row>
    <row r="39" spans="1:16">
      <c r="B39" s="94" t="s">
        <v>34</v>
      </c>
      <c r="C39" s="109">
        <v>211910660</v>
      </c>
      <c r="D39" s="122">
        <v>208636298</v>
      </c>
      <c r="E39" s="109">
        <v>218313910</v>
      </c>
      <c r="F39" s="109">
        <v>201405038</v>
      </c>
      <c r="G39" s="109">
        <v>249350720</v>
      </c>
      <c r="H39" s="109">
        <v>222714950</v>
      </c>
      <c r="I39" s="109"/>
      <c r="J39" s="109">
        <v>255849477</v>
      </c>
      <c r="K39" s="27">
        <f t="shared" si="26"/>
        <v>679575290</v>
      </c>
      <c r="L39" s="27">
        <f t="shared" si="26"/>
        <v>888605763</v>
      </c>
    </row>
    <row r="40" spans="1:16">
      <c r="B40" s="94" t="s">
        <v>35</v>
      </c>
      <c r="C40" s="116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27">
        <f t="shared" si="26"/>
        <v>0</v>
      </c>
      <c r="L40" s="27">
        <f t="shared" si="26"/>
        <v>0</v>
      </c>
    </row>
    <row r="41" spans="1:16">
      <c r="B41" s="99" t="s">
        <v>36</v>
      </c>
      <c r="C41" s="26">
        <f>+C42+C43+C44+C45+C46+C47+C48</f>
        <v>54390292</v>
      </c>
      <c r="D41" s="26">
        <f t="shared" ref="D41:L41" si="27">+D42+D43+D44+D45+D46+D47+D48</f>
        <v>45242338.399999999</v>
      </c>
      <c r="E41" s="26">
        <f t="shared" si="27"/>
        <v>48676869</v>
      </c>
      <c r="F41" s="26">
        <f t="shared" si="27"/>
        <v>49696356.240000002</v>
      </c>
      <c r="G41" s="26">
        <f t="shared" si="27"/>
        <v>45797944</v>
      </c>
      <c r="H41" s="26">
        <f t="shared" si="27"/>
        <v>56631023.420000002</v>
      </c>
      <c r="I41" s="26">
        <f t="shared" si="27"/>
        <v>0</v>
      </c>
      <c r="J41" s="26">
        <f t="shared" si="27"/>
        <v>130056390</v>
      </c>
      <c r="K41" s="27">
        <f t="shared" si="27"/>
        <v>148865105</v>
      </c>
      <c r="L41" s="27">
        <f t="shared" si="27"/>
        <v>281626108.06</v>
      </c>
    </row>
    <row r="42" spans="1:16">
      <c r="B42" s="94" t="s">
        <v>37</v>
      </c>
      <c r="C42" s="109">
        <v>846349</v>
      </c>
      <c r="D42" s="122">
        <v>1272840.3999999999</v>
      </c>
      <c r="E42" s="109">
        <v>1309969</v>
      </c>
      <c r="F42" s="109">
        <v>2539916</v>
      </c>
      <c r="G42" s="109">
        <v>1353619</v>
      </c>
      <c r="H42" s="109">
        <v>2326684</v>
      </c>
      <c r="I42" s="109"/>
      <c r="J42" s="109">
        <v>2851148</v>
      </c>
      <c r="K42" s="27">
        <f t="shared" ref="K42:L48" si="28">C42+E42+G42+I42</f>
        <v>3509937</v>
      </c>
      <c r="L42" s="27">
        <f t="shared" si="28"/>
        <v>8990588.4000000004</v>
      </c>
    </row>
    <row r="43" spans="1:16">
      <c r="B43" s="94" t="s">
        <v>38</v>
      </c>
      <c r="C43" s="109">
        <v>38206349</v>
      </c>
      <c r="D43" s="122">
        <v>27595953</v>
      </c>
      <c r="E43" s="109">
        <v>32117693</v>
      </c>
      <c r="F43" s="109">
        <v>26367431</v>
      </c>
      <c r="G43" s="109">
        <v>28722258</v>
      </c>
      <c r="H43" s="109">
        <v>28565103</v>
      </c>
      <c r="I43" s="109"/>
      <c r="J43" s="109">
        <v>28618954</v>
      </c>
      <c r="K43" s="27">
        <f t="shared" si="28"/>
        <v>99046300</v>
      </c>
      <c r="L43" s="27">
        <f t="shared" si="28"/>
        <v>111147441</v>
      </c>
    </row>
    <row r="44" spans="1:16">
      <c r="A44" s="72"/>
      <c r="B44" s="94" t="s">
        <v>39</v>
      </c>
      <c r="C44" s="109">
        <v>4068381</v>
      </c>
      <c r="D44" s="122">
        <v>5291024</v>
      </c>
      <c r="E44" s="109">
        <v>4677963</v>
      </c>
      <c r="F44" s="109">
        <v>4666238</v>
      </c>
      <c r="G44" s="109">
        <v>5080553</v>
      </c>
      <c r="H44" s="109">
        <v>4748093</v>
      </c>
      <c r="I44" s="109"/>
      <c r="J44" s="109">
        <v>7019626</v>
      </c>
      <c r="K44" s="27">
        <f t="shared" si="28"/>
        <v>13826897</v>
      </c>
      <c r="L44" s="27">
        <f t="shared" si="28"/>
        <v>21724981</v>
      </c>
    </row>
    <row r="45" spans="1:16">
      <c r="B45" s="94" t="s">
        <v>40</v>
      </c>
      <c r="C45" s="109">
        <v>6362875</v>
      </c>
      <c r="D45" s="122">
        <v>6647834</v>
      </c>
      <c r="E45" s="109">
        <v>6366816</v>
      </c>
      <c r="F45" s="109">
        <v>6631063.2400000002</v>
      </c>
      <c r="G45" s="109">
        <v>6378472</v>
      </c>
      <c r="H45" s="109">
        <v>6617680.4199999999</v>
      </c>
      <c r="I45" s="109"/>
      <c r="J45" s="109">
        <v>6598205</v>
      </c>
      <c r="K45" s="27">
        <f t="shared" si="28"/>
        <v>19108163</v>
      </c>
      <c r="L45" s="27">
        <f t="shared" si="28"/>
        <v>26494782.66</v>
      </c>
    </row>
    <row r="46" spans="1:16">
      <c r="B46" s="94" t="s">
        <v>41</v>
      </c>
      <c r="C46" s="109">
        <v>4906338</v>
      </c>
      <c r="D46" s="109">
        <v>4434687</v>
      </c>
      <c r="E46" s="109">
        <v>4204428</v>
      </c>
      <c r="F46" s="109">
        <v>4501295</v>
      </c>
      <c r="G46" s="109">
        <v>4263042</v>
      </c>
      <c r="H46" s="109">
        <v>4516309</v>
      </c>
      <c r="I46" s="109"/>
      <c r="J46" s="109">
        <v>4528036</v>
      </c>
      <c r="K46" s="27">
        <f t="shared" si="28"/>
        <v>13373808</v>
      </c>
      <c r="L46" s="27">
        <f t="shared" si="28"/>
        <v>17980327</v>
      </c>
      <c r="M46" s="72"/>
    </row>
    <row r="47" spans="1:16">
      <c r="B47" s="94" t="s">
        <v>42</v>
      </c>
      <c r="C47" s="109"/>
      <c r="D47" s="109"/>
      <c r="E47" s="109"/>
      <c r="F47" s="109"/>
      <c r="G47" s="109"/>
      <c r="H47" s="109"/>
      <c r="I47" s="109"/>
      <c r="J47" s="109"/>
      <c r="K47" s="27">
        <f t="shared" si="28"/>
        <v>0</v>
      </c>
      <c r="L47" s="27">
        <f t="shared" si="28"/>
        <v>0</v>
      </c>
    </row>
    <row r="48" spans="1:16">
      <c r="B48" s="94" t="s">
        <v>43</v>
      </c>
      <c r="C48" s="109"/>
      <c r="D48" s="109"/>
      <c r="E48" s="109"/>
      <c r="F48" s="109">
        <v>4990413</v>
      </c>
      <c r="G48" s="109"/>
      <c r="H48" s="109">
        <v>9857154</v>
      </c>
      <c r="I48" s="109"/>
      <c r="J48" s="109">
        <v>80440421</v>
      </c>
      <c r="K48" s="27">
        <f t="shared" si="28"/>
        <v>0</v>
      </c>
      <c r="L48" s="27">
        <f t="shared" si="28"/>
        <v>95287988</v>
      </c>
      <c r="O48" s="72"/>
      <c r="P48" s="72"/>
    </row>
    <row r="49" spans="2:16">
      <c r="B49" s="92" t="s">
        <v>44</v>
      </c>
      <c r="C49" s="21">
        <f>+C37+C41</f>
        <v>266300952</v>
      </c>
      <c r="D49" s="21">
        <f t="shared" ref="D49:L49" si="29">+D37+D41</f>
        <v>253878636.40000001</v>
      </c>
      <c r="E49" s="21">
        <f t="shared" si="29"/>
        <v>266990779</v>
      </c>
      <c r="F49" s="21">
        <f t="shared" si="29"/>
        <v>251101394.24000001</v>
      </c>
      <c r="G49" s="21">
        <f t="shared" si="29"/>
        <v>295148664</v>
      </c>
      <c r="H49" s="21">
        <f t="shared" si="29"/>
        <v>279345973.42000002</v>
      </c>
      <c r="I49" s="21">
        <f t="shared" si="29"/>
        <v>0</v>
      </c>
      <c r="J49" s="21">
        <f t="shared" si="29"/>
        <v>385905867</v>
      </c>
      <c r="K49" s="22">
        <f t="shared" si="29"/>
        <v>828440395</v>
      </c>
      <c r="L49" s="22">
        <f t="shared" si="29"/>
        <v>1170231871.0599999</v>
      </c>
    </row>
    <row r="50" spans="2:16">
      <c r="B50" s="100" t="s">
        <v>45</v>
      </c>
      <c r="C50" s="30"/>
      <c r="D50" s="30"/>
      <c r="E50" s="30"/>
      <c r="F50" s="30"/>
      <c r="G50" s="30"/>
      <c r="H50" s="30"/>
      <c r="I50" s="30"/>
      <c r="J50" s="30"/>
      <c r="K50" s="71"/>
      <c r="L50" s="71"/>
    </row>
    <row r="51" spans="2:16">
      <c r="B51" s="92" t="s">
        <v>46</v>
      </c>
      <c r="C51" s="21">
        <f>C29-C49</f>
        <v>7151928</v>
      </c>
      <c r="D51" s="21">
        <f t="shared" ref="D51:L51" si="30">D29-D49</f>
        <v>16131375.251535505</v>
      </c>
      <c r="E51" s="21">
        <f t="shared" si="30"/>
        <v>-2060402.3899999857</v>
      </c>
      <c r="F51" s="21">
        <f t="shared" si="30"/>
        <v>-3405391.081790328</v>
      </c>
      <c r="G51" s="21">
        <f t="shared" si="30"/>
        <v>7771614</v>
      </c>
      <c r="H51" s="21">
        <f t="shared" si="30"/>
        <v>-5609853.6617903709</v>
      </c>
      <c r="I51" s="21">
        <f t="shared" si="30"/>
        <v>0</v>
      </c>
      <c r="J51" s="21">
        <f t="shared" si="30"/>
        <v>-85988322.967954874</v>
      </c>
      <c r="K51" s="22">
        <f t="shared" si="30"/>
        <v>12863139.610000014</v>
      </c>
      <c r="L51" s="22">
        <f t="shared" si="30"/>
        <v>-78872192.460000038</v>
      </c>
    </row>
    <row r="52" spans="2:16">
      <c r="B52" s="94" t="s">
        <v>47</v>
      </c>
      <c r="C52" s="111">
        <v>0</v>
      </c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27">
        <f t="shared" ref="K52:L53" si="31">C52+E52+G52+I52</f>
        <v>0</v>
      </c>
      <c r="L52" s="27">
        <f t="shared" si="31"/>
        <v>0</v>
      </c>
    </row>
    <row r="53" spans="2:16">
      <c r="B53" s="94" t="s">
        <v>48</v>
      </c>
      <c r="C53" s="111">
        <v>0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27">
        <f t="shared" si="31"/>
        <v>0</v>
      </c>
      <c r="L53" s="27">
        <f t="shared" si="31"/>
        <v>0</v>
      </c>
    </row>
    <row r="54" spans="2:16">
      <c r="B54" s="92" t="s">
        <v>49</v>
      </c>
      <c r="C54" s="21">
        <f>+C51-C52-C53</f>
        <v>7151928</v>
      </c>
      <c r="D54" s="21">
        <f t="shared" ref="D54:L54" si="32">+D51-D52-D53</f>
        <v>16131375.251535505</v>
      </c>
      <c r="E54" s="21">
        <f t="shared" si="32"/>
        <v>-2060402.3899999857</v>
      </c>
      <c r="F54" s="21">
        <f t="shared" si="32"/>
        <v>-3405391.081790328</v>
      </c>
      <c r="G54" s="21">
        <f t="shared" si="32"/>
        <v>7771614</v>
      </c>
      <c r="H54" s="21">
        <f t="shared" si="32"/>
        <v>-5609853.6617903709</v>
      </c>
      <c r="I54" s="21">
        <f t="shared" si="32"/>
        <v>0</v>
      </c>
      <c r="J54" s="21">
        <f t="shared" si="32"/>
        <v>-85988322.967954874</v>
      </c>
      <c r="K54" s="22">
        <f t="shared" si="32"/>
        <v>12863139.610000014</v>
      </c>
      <c r="L54" s="22">
        <f t="shared" si="32"/>
        <v>-78872192.460000038</v>
      </c>
    </row>
    <row r="55" spans="2:16">
      <c r="C55" s="72"/>
    </row>
    <row r="57" spans="2:16" ht="18.75">
      <c r="B57" s="6" t="s">
        <v>50</v>
      </c>
    </row>
    <row r="58" spans="2:16">
      <c r="B58" s="7" t="s">
        <v>51</v>
      </c>
      <c r="C58" s="9" t="str">
        <f t="shared" ref="C58" si="33">$B$6</f>
        <v>2021-22</v>
      </c>
      <c r="D58" s="9" t="str">
        <f t="shared" ref="D58" si="34">$B$7</f>
        <v>2020-21</v>
      </c>
      <c r="E58" s="9" t="str">
        <f t="shared" ref="E58" si="35">$B$6</f>
        <v>2021-22</v>
      </c>
      <c r="F58" s="9" t="str">
        <f t="shared" ref="F58" si="36">$B$7</f>
        <v>2020-21</v>
      </c>
      <c r="G58" s="9" t="str">
        <f t="shared" ref="G58" si="37">$B$6</f>
        <v>2021-22</v>
      </c>
      <c r="H58" s="9" t="str">
        <f t="shared" ref="H58" si="38">$B$7</f>
        <v>2020-21</v>
      </c>
      <c r="I58" s="9" t="str">
        <f t="shared" ref="I58" si="39">$B$6</f>
        <v>2021-22</v>
      </c>
      <c r="J58" s="9" t="str">
        <f t="shared" ref="J58" si="40">$B$7</f>
        <v>2020-21</v>
      </c>
    </row>
    <row r="59" spans="2:16" ht="30">
      <c r="B59" s="7"/>
      <c r="C59" s="9" t="s">
        <v>52</v>
      </c>
      <c r="D59" s="9" t="s">
        <v>52</v>
      </c>
      <c r="E59" s="9" t="s">
        <v>53</v>
      </c>
      <c r="F59" s="9" t="s">
        <v>53</v>
      </c>
      <c r="G59" s="9" t="s">
        <v>54</v>
      </c>
      <c r="H59" s="9" t="s">
        <v>54</v>
      </c>
      <c r="I59" s="9" t="s">
        <v>55</v>
      </c>
      <c r="J59" s="9" t="s">
        <v>55</v>
      </c>
      <c r="M59" s="117"/>
    </row>
    <row r="60" spans="2:16">
      <c r="B60" s="16" t="s">
        <v>140</v>
      </c>
      <c r="C60" s="31">
        <v>347992101</v>
      </c>
      <c r="D60" s="31">
        <v>371353429</v>
      </c>
      <c r="E60" s="31">
        <v>341846085</v>
      </c>
      <c r="F60" s="31">
        <v>365838081</v>
      </c>
      <c r="G60" s="31">
        <v>336799729</v>
      </c>
      <c r="H60" s="31">
        <v>359987083</v>
      </c>
      <c r="I60" s="31"/>
      <c r="J60" s="31">
        <v>354349667</v>
      </c>
      <c r="L60" s="72"/>
      <c r="M60" s="72"/>
      <c r="N60" s="72"/>
      <c r="O60" s="72"/>
      <c r="P60" s="72"/>
    </row>
    <row r="61" spans="2:16">
      <c r="B61" s="16" t="s">
        <v>139</v>
      </c>
      <c r="C61" s="31"/>
      <c r="D61" s="31"/>
      <c r="E61" s="31"/>
      <c r="F61" s="31"/>
      <c r="G61" s="31"/>
      <c r="H61" s="31"/>
      <c r="I61" s="31"/>
      <c r="J61" s="31"/>
    </row>
    <row r="62" spans="2:16">
      <c r="B62" s="86" t="s">
        <v>141</v>
      </c>
      <c r="C62" s="27">
        <f>+C63+C64-C65</f>
        <v>278201269</v>
      </c>
      <c r="D62" s="27">
        <f t="shared" ref="D62:J62" si="41">+D63+D64-D65</f>
        <v>267643584.76999998</v>
      </c>
      <c r="E62" s="27">
        <f t="shared" si="41"/>
        <v>275568885</v>
      </c>
      <c r="F62" s="27">
        <f t="shared" si="41"/>
        <v>265228466.35000002</v>
      </c>
      <c r="G62" s="27">
        <f t="shared" si="41"/>
        <v>254422484</v>
      </c>
      <c r="H62" s="27">
        <f t="shared" si="41"/>
        <v>275343792.13</v>
      </c>
      <c r="I62" s="27">
        <f t="shared" si="41"/>
        <v>0</v>
      </c>
      <c r="J62" s="27">
        <f t="shared" si="41"/>
        <v>248663758.43000001</v>
      </c>
    </row>
    <row r="63" spans="2:16">
      <c r="B63" s="87" t="s">
        <v>144</v>
      </c>
      <c r="C63" s="31">
        <v>175437263</v>
      </c>
      <c r="D63" s="123">
        <v>167756816</v>
      </c>
      <c r="E63" s="31">
        <v>175437263</v>
      </c>
      <c r="F63" s="31">
        <v>167756816</v>
      </c>
      <c r="G63" s="31">
        <v>175437263</v>
      </c>
      <c r="H63" s="31">
        <v>167756816</v>
      </c>
      <c r="I63" s="31"/>
      <c r="J63" s="31">
        <v>175437263.44999999</v>
      </c>
    </row>
    <row r="64" spans="2:16">
      <c r="B64" s="87" t="s">
        <v>145</v>
      </c>
      <c r="C64" s="31">
        <v>102764006</v>
      </c>
      <c r="D64" s="124">
        <v>99886768.769999981</v>
      </c>
      <c r="E64" s="31">
        <v>100131622</v>
      </c>
      <c r="F64" s="31">
        <v>97471650.350000024</v>
      </c>
      <c r="G64" s="31">
        <v>78985221</v>
      </c>
      <c r="H64" s="31">
        <v>107586976.13</v>
      </c>
      <c r="I64" s="31"/>
      <c r="J64" s="31">
        <v>73226494.980000004</v>
      </c>
    </row>
    <row r="65" spans="2:18">
      <c r="B65" s="87" t="s">
        <v>146</v>
      </c>
      <c r="C65" s="31"/>
      <c r="D65" s="125">
        <v>0</v>
      </c>
      <c r="E65" s="31"/>
      <c r="F65" s="31"/>
      <c r="G65" s="31"/>
      <c r="H65" s="31"/>
      <c r="I65" s="31"/>
      <c r="J65" s="31"/>
    </row>
    <row r="66" spans="2:18">
      <c r="B66" s="86" t="s">
        <v>142</v>
      </c>
      <c r="C66" s="31"/>
      <c r="D66" s="125">
        <v>0</v>
      </c>
      <c r="E66" s="31"/>
      <c r="F66" s="31"/>
      <c r="G66" s="31"/>
      <c r="H66" s="31"/>
      <c r="I66" s="31"/>
      <c r="J66" s="31"/>
    </row>
    <row r="67" spans="2:18">
      <c r="B67" s="16" t="s">
        <v>143</v>
      </c>
      <c r="C67" s="31">
        <v>924868215</v>
      </c>
      <c r="D67" s="124">
        <v>919337308.48000002</v>
      </c>
      <c r="E67" s="31">
        <v>956677492</v>
      </c>
      <c r="F67" s="31">
        <v>926947428.73000002</v>
      </c>
      <c r="G67" s="31">
        <v>1011882407.8499999</v>
      </c>
      <c r="H67" s="31">
        <v>936198265.73000002</v>
      </c>
      <c r="I67" s="31"/>
      <c r="J67" s="31">
        <v>989356718.21999991</v>
      </c>
    </row>
    <row r="68" spans="2:18">
      <c r="B68" s="29" t="s">
        <v>147</v>
      </c>
      <c r="C68" s="32">
        <f>+C60+C61+C62+C66+C67</f>
        <v>1551061585</v>
      </c>
      <c r="D68" s="39">
        <f t="shared" ref="D68:J68" si="42">+D60+D61+D62+D66+D67</f>
        <v>1558334322.25</v>
      </c>
      <c r="E68" s="32">
        <f t="shared" si="42"/>
        <v>1574092462</v>
      </c>
      <c r="F68" s="32">
        <f t="shared" si="42"/>
        <v>1558013976.0799999</v>
      </c>
      <c r="G68" s="32">
        <f t="shared" si="42"/>
        <v>1603104620.8499999</v>
      </c>
      <c r="H68" s="32">
        <f t="shared" si="42"/>
        <v>1571529140.8600001</v>
      </c>
      <c r="I68" s="32">
        <f t="shared" si="42"/>
        <v>0</v>
      </c>
      <c r="J68" s="32">
        <f t="shared" si="42"/>
        <v>1592370143.6500001</v>
      </c>
    </row>
    <row r="69" spans="2:18">
      <c r="B69" s="7" t="s">
        <v>56</v>
      </c>
      <c r="C69" s="33"/>
      <c r="D69" s="33"/>
      <c r="E69" s="33"/>
      <c r="F69" s="33"/>
      <c r="G69" s="33"/>
      <c r="H69" s="33"/>
      <c r="I69" s="33"/>
      <c r="J69" s="33"/>
    </row>
    <row r="70" spans="2:18">
      <c r="B70" s="28" t="s">
        <v>148</v>
      </c>
      <c r="C70" s="31">
        <v>404060306</v>
      </c>
      <c r="D70" s="31">
        <v>404060306</v>
      </c>
      <c r="E70" s="31">
        <v>404060306</v>
      </c>
      <c r="F70" s="31">
        <v>404060306</v>
      </c>
      <c r="G70" s="31">
        <v>404060306</v>
      </c>
      <c r="H70" s="31">
        <v>404060306</v>
      </c>
      <c r="I70" s="31"/>
      <c r="J70" s="31">
        <v>404060306</v>
      </c>
    </row>
    <row r="71" spans="2:18">
      <c r="B71" s="86" t="s">
        <v>149</v>
      </c>
      <c r="C71" s="31">
        <v>410578526</v>
      </c>
      <c r="D71" s="31">
        <v>492551937.25153553</v>
      </c>
      <c r="E71" s="31">
        <v>408518123.61000001</v>
      </c>
      <c r="F71" s="31">
        <v>489146546.16974521</v>
      </c>
      <c r="G71" s="31">
        <v>416289737.09000003</v>
      </c>
      <c r="H71" s="31">
        <v>483536692.50795484</v>
      </c>
      <c r="I71" s="31"/>
      <c r="J71" s="31">
        <v>397548369.53999996</v>
      </c>
      <c r="O71" s="120"/>
      <c r="P71" s="120"/>
      <c r="Q71" s="120"/>
      <c r="R71" s="120"/>
    </row>
    <row r="72" spans="2:18">
      <c r="B72" s="16" t="s">
        <v>150</v>
      </c>
      <c r="C72" s="31"/>
      <c r="D72" s="118">
        <v>0</v>
      </c>
      <c r="E72" s="31"/>
      <c r="F72" s="31"/>
      <c r="G72" s="31"/>
      <c r="H72" s="31"/>
      <c r="I72" s="31"/>
      <c r="J72" s="31"/>
    </row>
    <row r="73" spans="2:18">
      <c r="B73" s="16" t="s">
        <v>151</v>
      </c>
      <c r="C73" s="31"/>
      <c r="D73" s="118">
        <v>0</v>
      </c>
      <c r="E73" s="31"/>
      <c r="F73" s="31"/>
      <c r="G73" s="31"/>
      <c r="H73" s="31"/>
      <c r="I73" s="31"/>
      <c r="J73" s="31"/>
    </row>
    <row r="74" spans="2:18" ht="21" customHeight="1">
      <c r="B74" s="86" t="s">
        <v>159</v>
      </c>
      <c r="C74" s="32">
        <f>+C75+C76+C77+C78</f>
        <v>0</v>
      </c>
      <c r="D74" s="32">
        <f t="shared" ref="D74:J74" si="43">+D75+D76+D77+D78</f>
        <v>0</v>
      </c>
      <c r="E74" s="32">
        <f t="shared" si="43"/>
        <v>0</v>
      </c>
      <c r="F74" s="32">
        <f t="shared" si="43"/>
        <v>0</v>
      </c>
      <c r="G74" s="32">
        <f t="shared" si="43"/>
        <v>0</v>
      </c>
      <c r="H74" s="32">
        <f t="shared" si="43"/>
        <v>0</v>
      </c>
      <c r="I74" s="32">
        <f t="shared" si="43"/>
        <v>0</v>
      </c>
      <c r="J74" s="32">
        <f t="shared" si="43"/>
        <v>0</v>
      </c>
    </row>
    <row r="75" spans="2:18">
      <c r="B75" s="87" t="s">
        <v>152</v>
      </c>
      <c r="C75" s="13"/>
      <c r="D75" s="13"/>
      <c r="E75" s="13"/>
      <c r="F75" s="13"/>
      <c r="G75" s="13"/>
      <c r="H75" s="13"/>
      <c r="I75" s="13"/>
      <c r="J75" s="13"/>
    </row>
    <row r="76" spans="2:18">
      <c r="B76" s="87" t="s">
        <v>153</v>
      </c>
      <c r="C76" s="13"/>
      <c r="D76" s="13"/>
      <c r="E76" s="13"/>
      <c r="F76" s="13"/>
      <c r="G76" s="13"/>
      <c r="H76" s="13"/>
      <c r="I76" s="13"/>
      <c r="J76" s="13"/>
    </row>
    <row r="77" spans="2:18">
      <c r="B77" s="87" t="s">
        <v>154</v>
      </c>
      <c r="C77" s="13"/>
      <c r="D77" s="13"/>
      <c r="E77" s="13"/>
      <c r="F77" s="13"/>
      <c r="G77" s="13"/>
      <c r="H77" s="13"/>
      <c r="I77" s="13"/>
      <c r="J77" s="13"/>
    </row>
    <row r="78" spans="2:18">
      <c r="B78" s="87" t="s">
        <v>155</v>
      </c>
      <c r="C78" s="13"/>
      <c r="D78" s="13"/>
      <c r="E78" s="13"/>
      <c r="F78" s="13"/>
      <c r="G78" s="13"/>
      <c r="H78" s="13"/>
      <c r="I78" s="13"/>
      <c r="J78" s="13"/>
    </row>
    <row r="79" spans="2:18">
      <c r="B79" s="88" t="s">
        <v>160</v>
      </c>
      <c r="C79" s="32">
        <f>+C80+C81</f>
        <v>0</v>
      </c>
      <c r="D79" s="32">
        <f t="shared" ref="D79:J79" si="44">+D80+D81</f>
        <v>0</v>
      </c>
      <c r="E79" s="32">
        <f t="shared" si="44"/>
        <v>0</v>
      </c>
      <c r="F79" s="32">
        <f t="shared" si="44"/>
        <v>0</v>
      </c>
      <c r="G79" s="32">
        <f t="shared" si="44"/>
        <v>0</v>
      </c>
      <c r="H79" s="32">
        <f t="shared" si="44"/>
        <v>0</v>
      </c>
      <c r="I79" s="32">
        <f t="shared" si="44"/>
        <v>0</v>
      </c>
      <c r="J79" s="32">
        <f t="shared" si="44"/>
        <v>0</v>
      </c>
    </row>
    <row r="80" spans="2:18">
      <c r="B80" s="87" t="s">
        <v>161</v>
      </c>
      <c r="C80" s="13"/>
      <c r="D80" s="13"/>
      <c r="E80" s="13"/>
      <c r="F80" s="13"/>
      <c r="G80" s="13"/>
      <c r="H80" s="13"/>
      <c r="I80" s="13"/>
      <c r="J80" s="13"/>
    </row>
    <row r="81" spans="2:12">
      <c r="B81" s="87" t="s">
        <v>158</v>
      </c>
      <c r="C81" s="13"/>
      <c r="D81" s="13"/>
      <c r="E81" s="13"/>
      <c r="F81" s="13"/>
      <c r="G81" s="13"/>
      <c r="H81" s="13"/>
      <c r="I81" s="13"/>
      <c r="J81" s="13"/>
    </row>
    <row r="82" spans="2:12">
      <c r="B82" s="89" t="s">
        <v>156</v>
      </c>
      <c r="C82" s="31">
        <v>62757630</v>
      </c>
      <c r="D82" s="31">
        <v>66334890</v>
      </c>
      <c r="E82" s="31">
        <v>76401180</v>
      </c>
      <c r="F82" s="31">
        <v>67083040</v>
      </c>
      <c r="G82" s="31">
        <v>88496930</v>
      </c>
      <c r="H82" s="31">
        <v>76827610</v>
      </c>
      <c r="I82" s="31"/>
      <c r="J82" s="31">
        <v>97659970</v>
      </c>
    </row>
    <row r="83" spans="2:12">
      <c r="B83" s="16" t="s">
        <v>157</v>
      </c>
      <c r="C83" s="31">
        <v>673665123</v>
      </c>
      <c r="D83" s="31">
        <v>595387188.99846458</v>
      </c>
      <c r="E83" s="31">
        <v>685112852.38999999</v>
      </c>
      <c r="F83" s="31">
        <v>597724083.91025472</v>
      </c>
      <c r="G83" s="31">
        <v>694257647.75999999</v>
      </c>
      <c r="H83" s="31">
        <v>607104532.3520453</v>
      </c>
      <c r="I83" s="31"/>
      <c r="J83" s="31">
        <v>693101498.11000013</v>
      </c>
    </row>
    <row r="84" spans="2:12">
      <c r="B84" s="34" t="s">
        <v>166</v>
      </c>
      <c r="C84" s="32">
        <f>+C70+C71+C72+C73+C74+C79+C82+C83</f>
        <v>1551061585</v>
      </c>
      <c r="D84" s="39">
        <f t="shared" ref="D84:J84" si="45">+D70+D71+D72+D73+D74+D82+D83</f>
        <v>1558334322.25</v>
      </c>
      <c r="E84" s="32">
        <f t="shared" si="45"/>
        <v>1574092462</v>
      </c>
      <c r="F84" s="32">
        <f t="shared" si="45"/>
        <v>1558013976.0799999</v>
      </c>
      <c r="G84" s="32">
        <f t="shared" si="45"/>
        <v>1603104620.8499999</v>
      </c>
      <c r="H84" s="32">
        <f t="shared" si="45"/>
        <v>1571529140.8600001</v>
      </c>
      <c r="I84" s="32">
        <f t="shared" si="45"/>
        <v>0</v>
      </c>
      <c r="J84" s="32">
        <f t="shared" si="45"/>
        <v>1592370143.6500001</v>
      </c>
    </row>
    <row r="86" spans="2:12">
      <c r="B86" s="7" t="s">
        <v>57</v>
      </c>
      <c r="C86" s="131" t="s">
        <v>10</v>
      </c>
      <c r="D86" s="132"/>
      <c r="E86" s="131" t="s">
        <v>11</v>
      </c>
      <c r="F86" s="132"/>
      <c r="G86" s="131" t="s">
        <v>12</v>
      </c>
      <c r="H86" s="132"/>
      <c r="I86" s="131" t="s">
        <v>13</v>
      </c>
      <c r="J86" s="132"/>
      <c r="K86" s="133" t="s">
        <v>14</v>
      </c>
      <c r="L86" s="134"/>
    </row>
    <row r="87" spans="2:12">
      <c r="B87" s="7"/>
      <c r="C87" s="9" t="str">
        <f t="shared" ref="C87" si="46">$B$6</f>
        <v>2021-22</v>
      </c>
      <c r="D87" s="9" t="str">
        <f t="shared" ref="D87" si="47">$B$7</f>
        <v>2020-21</v>
      </c>
      <c r="E87" s="9" t="str">
        <f t="shared" ref="E87" si="48">$B$6</f>
        <v>2021-22</v>
      </c>
      <c r="F87" s="9" t="str">
        <f t="shared" ref="F87" si="49">$B$7</f>
        <v>2020-21</v>
      </c>
      <c r="G87" s="9" t="str">
        <f t="shared" ref="G87" si="50">$B$6</f>
        <v>2021-22</v>
      </c>
      <c r="H87" s="9" t="str">
        <f t="shared" ref="H87" si="51">$B$7</f>
        <v>2020-21</v>
      </c>
      <c r="I87" s="9" t="str">
        <f t="shared" ref="I87" si="52">$B$6</f>
        <v>2021-22</v>
      </c>
      <c r="J87" s="9" t="str">
        <f t="shared" ref="J87" si="53">$B$7</f>
        <v>2020-21</v>
      </c>
      <c r="K87" s="9" t="str">
        <f t="shared" ref="K87" si="54">$B$6</f>
        <v>2021-22</v>
      </c>
      <c r="L87" s="9" t="str">
        <f t="shared" ref="L87" si="55">$B$7</f>
        <v>2020-21</v>
      </c>
    </row>
    <row r="88" spans="2:12">
      <c r="B88" s="90" t="s">
        <v>162</v>
      </c>
      <c r="C88" s="35">
        <f>+C89+C90+C91+C92</f>
        <v>0</v>
      </c>
      <c r="D88" s="35">
        <f t="shared" ref="D88:J88" si="56">+D89+D90+D91+D92</f>
        <v>0</v>
      </c>
      <c r="E88" s="35">
        <f t="shared" si="56"/>
        <v>0</v>
      </c>
      <c r="F88" s="35">
        <f t="shared" si="56"/>
        <v>0</v>
      </c>
      <c r="G88" s="35">
        <f t="shared" si="56"/>
        <v>0</v>
      </c>
      <c r="H88" s="35">
        <f t="shared" si="56"/>
        <v>0</v>
      </c>
      <c r="I88" s="35">
        <f t="shared" si="56"/>
        <v>0</v>
      </c>
      <c r="J88" s="35">
        <f t="shared" si="56"/>
        <v>0</v>
      </c>
      <c r="K88"/>
      <c r="L88"/>
    </row>
    <row r="89" spans="2:12">
      <c r="B89" s="94" t="s">
        <v>58</v>
      </c>
      <c r="C89" s="36"/>
      <c r="D89" s="36"/>
      <c r="E89" s="36"/>
      <c r="F89" s="36"/>
      <c r="G89" s="36"/>
      <c r="H89" s="36"/>
      <c r="I89" s="36"/>
      <c r="J89" s="36"/>
      <c r="K89"/>
      <c r="L89"/>
    </row>
    <row r="90" spans="2:12">
      <c r="B90" s="94" t="s">
        <v>59</v>
      </c>
      <c r="C90" s="36"/>
      <c r="D90" s="36"/>
      <c r="E90" s="36"/>
      <c r="F90" s="36"/>
      <c r="G90" s="36"/>
      <c r="H90" s="36"/>
      <c r="I90" s="36"/>
      <c r="J90" s="36"/>
      <c r="K90"/>
      <c r="L90"/>
    </row>
    <row r="91" spans="2:12">
      <c r="B91" s="94" t="s">
        <v>60</v>
      </c>
      <c r="C91" s="36"/>
      <c r="D91" s="36"/>
      <c r="E91" s="36"/>
      <c r="F91" s="36"/>
      <c r="G91" s="36"/>
      <c r="H91" s="36"/>
      <c r="I91" s="36"/>
      <c r="J91" s="36"/>
      <c r="K91"/>
      <c r="L91"/>
    </row>
    <row r="92" spans="2:12">
      <c r="B92" s="94" t="s">
        <v>61</v>
      </c>
      <c r="C92" s="36"/>
      <c r="D92" s="36"/>
      <c r="E92" s="36"/>
      <c r="F92" s="36"/>
      <c r="G92" s="36"/>
      <c r="H92" s="36"/>
      <c r="I92" s="36"/>
      <c r="J92" s="36"/>
      <c r="K92"/>
      <c r="L92"/>
    </row>
    <row r="93" spans="2:12">
      <c r="B93" s="90" t="s">
        <v>163</v>
      </c>
      <c r="C93" s="35">
        <f>+C94+C95+C96+C97</f>
        <v>0</v>
      </c>
      <c r="D93" s="35">
        <f t="shared" ref="D93:L93" si="57">+D94+D95+D96+D97</f>
        <v>0</v>
      </c>
      <c r="E93" s="35">
        <f t="shared" si="57"/>
        <v>0</v>
      </c>
      <c r="F93" s="35">
        <f t="shared" si="57"/>
        <v>0</v>
      </c>
      <c r="G93" s="35">
        <f t="shared" si="57"/>
        <v>0</v>
      </c>
      <c r="H93" s="35">
        <f t="shared" si="57"/>
        <v>0</v>
      </c>
      <c r="I93" s="35">
        <f t="shared" si="57"/>
        <v>0</v>
      </c>
      <c r="J93" s="35">
        <f t="shared" si="57"/>
        <v>0</v>
      </c>
      <c r="K93" s="35">
        <f t="shared" si="57"/>
        <v>0</v>
      </c>
      <c r="L93" s="35">
        <f t="shared" si="57"/>
        <v>0</v>
      </c>
    </row>
    <row r="94" spans="2:12">
      <c r="B94" s="94" t="s">
        <v>62</v>
      </c>
      <c r="C94" s="36"/>
      <c r="D94" s="36"/>
      <c r="E94" s="36"/>
      <c r="F94" s="36"/>
      <c r="G94" s="36"/>
      <c r="H94" s="36"/>
      <c r="I94" s="36"/>
      <c r="J94" s="36"/>
      <c r="K94" s="35">
        <f t="shared" ref="K94:L98" si="58">C94+E94+G94+I94</f>
        <v>0</v>
      </c>
      <c r="L94" s="35">
        <f t="shared" si="58"/>
        <v>0</v>
      </c>
    </row>
    <row r="95" spans="2:12">
      <c r="B95" s="94" t="s">
        <v>63</v>
      </c>
      <c r="C95" s="36"/>
      <c r="D95" s="36"/>
      <c r="E95" s="36"/>
      <c r="F95" s="36"/>
      <c r="G95" s="36"/>
      <c r="H95" s="36"/>
      <c r="I95" s="36"/>
      <c r="J95" s="36"/>
      <c r="K95" s="35">
        <f t="shared" si="58"/>
        <v>0</v>
      </c>
      <c r="L95" s="35">
        <f t="shared" si="58"/>
        <v>0</v>
      </c>
    </row>
    <row r="96" spans="2:12">
      <c r="B96" s="94" t="s">
        <v>64</v>
      </c>
      <c r="C96" s="36"/>
      <c r="D96" s="36"/>
      <c r="E96" s="36"/>
      <c r="F96" s="36"/>
      <c r="G96" s="36"/>
      <c r="H96" s="36"/>
      <c r="I96" s="36"/>
      <c r="J96" s="36"/>
      <c r="K96" s="35">
        <f t="shared" si="58"/>
        <v>0</v>
      </c>
      <c r="L96" s="35">
        <f t="shared" si="58"/>
        <v>0</v>
      </c>
    </row>
    <row r="97" spans="2:13">
      <c r="B97" s="94" t="s">
        <v>65</v>
      </c>
      <c r="C97" s="36"/>
      <c r="D97" s="36"/>
      <c r="E97" s="36"/>
      <c r="F97" s="36"/>
      <c r="G97" s="36"/>
      <c r="H97" s="36"/>
      <c r="I97" s="36"/>
      <c r="J97" s="36"/>
      <c r="K97" s="35">
        <f t="shared" si="58"/>
        <v>0</v>
      </c>
      <c r="L97" s="35">
        <f t="shared" si="58"/>
        <v>0</v>
      </c>
    </row>
    <row r="98" spans="2:13">
      <c r="B98" s="90" t="s">
        <v>66</v>
      </c>
      <c r="C98" s="37"/>
      <c r="D98" s="37"/>
      <c r="E98" s="37"/>
      <c r="F98" s="37"/>
      <c r="G98" s="37"/>
      <c r="H98" s="37"/>
      <c r="I98" s="37"/>
      <c r="J98" s="37"/>
      <c r="K98" s="35">
        <f t="shared" si="58"/>
        <v>0</v>
      </c>
      <c r="L98" s="35">
        <f t="shared" si="58"/>
        <v>0</v>
      </c>
    </row>
    <row r="99" spans="2:13">
      <c r="B99" s="91" t="s">
        <v>67</v>
      </c>
      <c r="C99" s="35">
        <v>30.5</v>
      </c>
      <c r="D99" s="35">
        <v>30.45</v>
      </c>
      <c r="E99" s="35">
        <v>29</v>
      </c>
      <c r="F99" s="35">
        <v>29.28</v>
      </c>
      <c r="G99" s="35">
        <v>34</v>
      </c>
      <c r="H99" s="35">
        <v>32.590000000000003</v>
      </c>
      <c r="I99" s="35">
        <f t="shared" ref="I99" si="59">I192</f>
        <v>0</v>
      </c>
      <c r="J99" s="35">
        <v>36.99</v>
      </c>
      <c r="K99" s="35">
        <f>+C99+E99+G99+I99</f>
        <v>93.5</v>
      </c>
      <c r="L99" s="35">
        <f>+D99+J99+F99+H99</f>
        <v>129.31</v>
      </c>
    </row>
    <row r="100" spans="2:13">
      <c r="B100" s="92" t="s">
        <v>68</v>
      </c>
      <c r="C100" s="32">
        <f>+C93-C98+C99</f>
        <v>30.5</v>
      </c>
      <c r="D100" s="32">
        <f t="shared" ref="D100:L100" si="60">+D93-D98+D99</f>
        <v>30.45</v>
      </c>
      <c r="E100" s="32">
        <f t="shared" si="60"/>
        <v>29</v>
      </c>
      <c r="F100" s="32">
        <f t="shared" si="60"/>
        <v>29.28</v>
      </c>
      <c r="G100" s="32">
        <f t="shared" si="60"/>
        <v>34</v>
      </c>
      <c r="H100" s="32">
        <f t="shared" si="60"/>
        <v>32.590000000000003</v>
      </c>
      <c r="I100" s="32">
        <f t="shared" si="60"/>
        <v>0</v>
      </c>
      <c r="J100" s="32">
        <f t="shared" si="60"/>
        <v>36.99</v>
      </c>
      <c r="K100" s="35">
        <f t="shared" si="60"/>
        <v>93.5</v>
      </c>
      <c r="L100" s="35">
        <f t="shared" si="60"/>
        <v>129.31</v>
      </c>
    </row>
    <row r="101" spans="2:13">
      <c r="B101" s="90" t="s">
        <v>69</v>
      </c>
      <c r="C101" s="37"/>
      <c r="D101" s="37"/>
      <c r="E101" s="37"/>
      <c r="F101" s="37"/>
      <c r="G101" s="37"/>
      <c r="H101" s="37"/>
      <c r="I101" s="37"/>
      <c r="J101" s="37"/>
      <c r="K101" s="35">
        <f>C101+E101+G101+I101</f>
        <v>0</v>
      </c>
      <c r="L101" s="35">
        <f>D101+F101+H101+J101</f>
        <v>0</v>
      </c>
    </row>
    <row r="102" spans="2:13">
      <c r="B102" s="101" t="s">
        <v>70</v>
      </c>
      <c r="C102" s="32">
        <f>+C103+C104+C105</f>
        <v>31</v>
      </c>
      <c r="D102" s="32">
        <f t="shared" ref="D102:L102" si="61">+D103+D104+D105</f>
        <v>30</v>
      </c>
      <c r="E102" s="32">
        <f t="shared" si="61"/>
        <v>29</v>
      </c>
      <c r="F102" s="32">
        <f t="shared" si="61"/>
        <v>28</v>
      </c>
      <c r="G102" s="32">
        <f t="shared" si="61"/>
        <v>34</v>
      </c>
      <c r="H102" s="32">
        <f t="shared" si="61"/>
        <v>30</v>
      </c>
      <c r="I102" s="32">
        <f t="shared" si="61"/>
        <v>0</v>
      </c>
      <c r="J102" s="32">
        <f t="shared" si="61"/>
        <v>33</v>
      </c>
      <c r="K102" s="32">
        <f t="shared" si="61"/>
        <v>94</v>
      </c>
      <c r="L102" s="32">
        <f t="shared" si="61"/>
        <v>121</v>
      </c>
    </row>
    <row r="103" spans="2:13">
      <c r="B103" s="94" t="s">
        <v>71</v>
      </c>
      <c r="C103" s="35">
        <f>C146-C144-C145</f>
        <v>31</v>
      </c>
      <c r="D103" s="35">
        <f t="shared" ref="D103:L103" si="62">D146-D144-D145</f>
        <v>30</v>
      </c>
      <c r="E103" s="35">
        <f t="shared" si="62"/>
        <v>29</v>
      </c>
      <c r="F103" s="35">
        <f t="shared" si="62"/>
        <v>28</v>
      </c>
      <c r="G103" s="35">
        <f t="shared" si="62"/>
        <v>34</v>
      </c>
      <c r="H103" s="35">
        <f t="shared" si="62"/>
        <v>30</v>
      </c>
      <c r="I103" s="35">
        <f t="shared" si="62"/>
        <v>0</v>
      </c>
      <c r="J103" s="35">
        <f t="shared" si="62"/>
        <v>33</v>
      </c>
      <c r="K103" s="35">
        <f t="shared" si="62"/>
        <v>94</v>
      </c>
      <c r="L103" s="35">
        <f t="shared" si="62"/>
        <v>121</v>
      </c>
    </row>
    <row r="104" spans="2:13">
      <c r="B104" s="94" t="s">
        <v>72</v>
      </c>
      <c r="C104" s="35">
        <f>C144</f>
        <v>0</v>
      </c>
      <c r="D104" s="35">
        <f t="shared" ref="D104:L105" si="63">D144</f>
        <v>0</v>
      </c>
      <c r="E104" s="35">
        <f t="shared" si="63"/>
        <v>0</v>
      </c>
      <c r="F104" s="35">
        <f t="shared" si="63"/>
        <v>0</v>
      </c>
      <c r="G104" s="35">
        <f t="shared" si="63"/>
        <v>0</v>
      </c>
      <c r="H104" s="35">
        <f t="shared" si="63"/>
        <v>0</v>
      </c>
      <c r="I104" s="35">
        <f t="shared" si="63"/>
        <v>0</v>
      </c>
      <c r="J104" s="35">
        <f t="shared" si="63"/>
        <v>0</v>
      </c>
      <c r="K104" s="35">
        <f t="shared" si="63"/>
        <v>0</v>
      </c>
      <c r="L104" s="35">
        <f t="shared" si="63"/>
        <v>0</v>
      </c>
    </row>
    <row r="105" spans="2:13">
      <c r="B105" s="94" t="s">
        <v>129</v>
      </c>
      <c r="C105" s="35">
        <f>C145</f>
        <v>0</v>
      </c>
      <c r="D105" s="35">
        <f t="shared" si="63"/>
        <v>0</v>
      </c>
      <c r="E105" s="35">
        <f t="shared" si="63"/>
        <v>0</v>
      </c>
      <c r="F105" s="35">
        <f t="shared" si="63"/>
        <v>0</v>
      </c>
      <c r="G105" s="35">
        <f t="shared" si="63"/>
        <v>0</v>
      </c>
      <c r="H105" s="35">
        <f t="shared" si="63"/>
        <v>0</v>
      </c>
      <c r="I105" s="35">
        <f t="shared" si="63"/>
        <v>0</v>
      </c>
      <c r="J105" s="35">
        <f t="shared" si="63"/>
        <v>0</v>
      </c>
      <c r="K105" s="35">
        <f t="shared" si="63"/>
        <v>0</v>
      </c>
      <c r="L105" s="35">
        <f t="shared" si="63"/>
        <v>0</v>
      </c>
    </row>
    <row r="106" spans="2:13">
      <c r="B106" s="92" t="s">
        <v>130</v>
      </c>
      <c r="C106" s="32">
        <f t="shared" ref="C106:L106" si="64">+C100-C101-C105</f>
        <v>30.5</v>
      </c>
      <c r="D106" s="32">
        <f t="shared" si="64"/>
        <v>30.45</v>
      </c>
      <c r="E106" s="32">
        <f t="shared" si="64"/>
        <v>29</v>
      </c>
      <c r="F106" s="32">
        <f t="shared" si="64"/>
        <v>29.28</v>
      </c>
      <c r="G106" s="32">
        <f t="shared" si="64"/>
        <v>34</v>
      </c>
      <c r="H106" s="32">
        <f t="shared" si="64"/>
        <v>32.590000000000003</v>
      </c>
      <c r="I106" s="32">
        <f t="shared" si="64"/>
        <v>0</v>
      </c>
      <c r="J106" s="32">
        <f t="shared" si="64"/>
        <v>36.99</v>
      </c>
      <c r="K106" s="32">
        <f t="shared" si="64"/>
        <v>93.5</v>
      </c>
      <c r="L106" s="32">
        <f t="shared" si="64"/>
        <v>129.31</v>
      </c>
    </row>
    <row r="107" spans="2:13">
      <c r="B107" s="92" t="s">
        <v>131</v>
      </c>
      <c r="C107" s="32">
        <f>+C102-C105</f>
        <v>31</v>
      </c>
      <c r="D107" s="32">
        <f t="shared" ref="D107:L107" si="65">+D102-D105</f>
        <v>30</v>
      </c>
      <c r="E107" s="32">
        <f t="shared" si="65"/>
        <v>29</v>
      </c>
      <c r="F107" s="32">
        <f t="shared" si="65"/>
        <v>28</v>
      </c>
      <c r="G107" s="32">
        <f t="shared" si="65"/>
        <v>34</v>
      </c>
      <c r="H107" s="32">
        <f t="shared" si="65"/>
        <v>30</v>
      </c>
      <c r="I107" s="32">
        <f t="shared" si="65"/>
        <v>0</v>
      </c>
      <c r="J107" s="32">
        <f t="shared" si="65"/>
        <v>33</v>
      </c>
      <c r="K107" s="32">
        <f t="shared" si="65"/>
        <v>94</v>
      </c>
      <c r="L107" s="32">
        <f t="shared" si="65"/>
        <v>121</v>
      </c>
      <c r="M107" s="73"/>
    </row>
    <row r="108" spans="2:13">
      <c r="B108" s="92" t="s">
        <v>73</v>
      </c>
      <c r="C108" s="32">
        <f t="shared" ref="C108:L108" si="66">+C15+C16+C17+C22</f>
        <v>260055016</v>
      </c>
      <c r="D108" s="32">
        <f t="shared" si="66"/>
        <v>257484365</v>
      </c>
      <c r="E108" s="32">
        <f t="shared" si="66"/>
        <v>248071214</v>
      </c>
      <c r="F108" s="32">
        <f t="shared" si="66"/>
        <v>231582988</v>
      </c>
      <c r="G108" s="32">
        <f t="shared" si="66"/>
        <v>288141147</v>
      </c>
      <c r="H108" s="32">
        <f t="shared" si="66"/>
        <v>255231384.59999999</v>
      </c>
      <c r="I108" s="32">
        <f t="shared" si="66"/>
        <v>0</v>
      </c>
      <c r="J108" s="32">
        <f t="shared" si="66"/>
        <v>283126288.39999998</v>
      </c>
      <c r="K108" s="32">
        <f t="shared" si="66"/>
        <v>796267377</v>
      </c>
      <c r="L108" s="32">
        <f t="shared" si="66"/>
        <v>1027425026</v>
      </c>
    </row>
    <row r="109" spans="2:13">
      <c r="B109" s="90" t="s">
        <v>74</v>
      </c>
      <c r="C109" s="38"/>
      <c r="D109" s="38"/>
      <c r="E109" s="38"/>
      <c r="F109" s="38"/>
      <c r="G109" s="38"/>
      <c r="H109" s="38"/>
      <c r="I109" s="38"/>
      <c r="J109" s="38"/>
      <c r="K109" s="32">
        <f>SUM(C109,E109,G109,I109)</f>
        <v>0</v>
      </c>
      <c r="L109" s="32">
        <f>SUM(D109,F109,H109,J109)</f>
        <v>0</v>
      </c>
    </row>
    <row r="110" spans="2:13">
      <c r="B110" s="90" t="s">
        <v>75</v>
      </c>
      <c r="C110" s="38"/>
      <c r="D110" s="38"/>
      <c r="E110" s="38"/>
      <c r="F110" s="38"/>
      <c r="G110" s="38"/>
      <c r="H110" s="38"/>
      <c r="I110" s="38"/>
      <c r="J110" s="38"/>
      <c r="K110" s="32">
        <f>SUM(C110,E110,G110,I110)</f>
        <v>0</v>
      </c>
      <c r="L110" s="32">
        <f>SUM(D110,F110,H110,J110)</f>
        <v>0</v>
      </c>
    </row>
    <row r="111" spans="2:13">
      <c r="B111" s="92" t="s">
        <v>76</v>
      </c>
      <c r="C111" s="32">
        <f t="shared" ref="C111:L111" si="67">+C15+C16+C17+C30+C109-C110</f>
        <v>260055016</v>
      </c>
      <c r="D111" s="32">
        <f t="shared" si="67"/>
        <v>257484365</v>
      </c>
      <c r="E111" s="32">
        <f t="shared" si="67"/>
        <v>248071214</v>
      </c>
      <c r="F111" s="32">
        <f t="shared" si="67"/>
        <v>231582988</v>
      </c>
      <c r="G111" s="32">
        <f t="shared" si="67"/>
        <v>288141147</v>
      </c>
      <c r="H111" s="32">
        <f t="shared" si="67"/>
        <v>255231384.59999999</v>
      </c>
      <c r="I111" s="32">
        <f t="shared" si="67"/>
        <v>0</v>
      </c>
      <c r="J111" s="32">
        <f t="shared" si="67"/>
        <v>283126288.39999998</v>
      </c>
      <c r="K111" s="32">
        <f t="shared" si="67"/>
        <v>796267377</v>
      </c>
      <c r="L111" s="32">
        <f t="shared" si="67"/>
        <v>1027425026</v>
      </c>
      <c r="M111" s="73"/>
    </row>
    <row r="112" spans="2:13">
      <c r="B112" s="92" t="s">
        <v>77</v>
      </c>
      <c r="C112" s="39">
        <f>+C107/C106*100</f>
        <v>101.63934426229508</v>
      </c>
      <c r="D112" s="39">
        <f t="shared" ref="D112:L112" si="68">+D107/D106*100</f>
        <v>98.522167487684726</v>
      </c>
      <c r="E112" s="39">
        <f t="shared" si="68"/>
        <v>100</v>
      </c>
      <c r="F112" s="39">
        <f t="shared" si="68"/>
        <v>95.628415300546436</v>
      </c>
      <c r="G112" s="39">
        <f t="shared" si="68"/>
        <v>100</v>
      </c>
      <c r="H112" s="39">
        <f t="shared" si="68"/>
        <v>92.052776925437243</v>
      </c>
      <c r="I112" s="39" t="e">
        <f t="shared" si="68"/>
        <v>#DIV/0!</v>
      </c>
      <c r="J112" s="39">
        <f t="shared" si="68"/>
        <v>89.213300892133006</v>
      </c>
      <c r="K112" s="39">
        <f t="shared" si="68"/>
        <v>100.53475935828877</v>
      </c>
      <c r="L112" s="39">
        <f t="shared" si="68"/>
        <v>93.573582862887633</v>
      </c>
    </row>
    <row r="113" spans="2:14">
      <c r="B113" s="92" t="s">
        <v>78</v>
      </c>
      <c r="C113" s="39">
        <f>+C111/C108*100</f>
        <v>100</v>
      </c>
      <c r="D113" s="39">
        <f t="shared" ref="D113:L113" si="69">+D111/D108*100</f>
        <v>100</v>
      </c>
      <c r="E113" s="39">
        <f t="shared" si="69"/>
        <v>100</v>
      </c>
      <c r="F113" s="39">
        <f t="shared" si="69"/>
        <v>100</v>
      </c>
      <c r="G113" s="39">
        <f t="shared" si="69"/>
        <v>100</v>
      </c>
      <c r="H113" s="39">
        <f t="shared" si="69"/>
        <v>100</v>
      </c>
      <c r="I113" s="39" t="e">
        <f t="shared" si="69"/>
        <v>#DIV/0!</v>
      </c>
      <c r="J113" s="39">
        <f t="shared" si="69"/>
        <v>100</v>
      </c>
      <c r="K113" s="39">
        <f t="shared" si="69"/>
        <v>100</v>
      </c>
      <c r="L113" s="39">
        <f t="shared" si="69"/>
        <v>100</v>
      </c>
    </row>
    <row r="114" spans="2:14">
      <c r="B114" s="92" t="s">
        <v>132</v>
      </c>
      <c r="C114" s="32">
        <f>C113*C107/100</f>
        <v>31</v>
      </c>
      <c r="D114" s="32">
        <f t="shared" ref="D114:J114" si="70">D113*D107/100</f>
        <v>30</v>
      </c>
      <c r="E114" s="32">
        <f t="shared" si="70"/>
        <v>29</v>
      </c>
      <c r="F114" s="32">
        <f t="shared" si="70"/>
        <v>28</v>
      </c>
      <c r="G114" s="32">
        <f t="shared" si="70"/>
        <v>34</v>
      </c>
      <c r="H114" s="32">
        <f t="shared" si="70"/>
        <v>30</v>
      </c>
      <c r="I114" s="32" t="e">
        <f t="shared" si="70"/>
        <v>#DIV/0!</v>
      </c>
      <c r="J114" s="32">
        <f t="shared" si="70"/>
        <v>33</v>
      </c>
      <c r="K114" s="32" t="e">
        <f>SUM(C114,E114,G114,I114)</f>
        <v>#DIV/0!</v>
      </c>
      <c r="L114" s="32">
        <f>SUM(D114,F114,H114,J114)</f>
        <v>121</v>
      </c>
    </row>
    <row r="115" spans="2:14">
      <c r="B115" s="92" t="s">
        <v>79</v>
      </c>
      <c r="C115" s="39">
        <f>100-C112*C113/100</f>
        <v>-1.6393442622950829</v>
      </c>
      <c r="D115" s="39">
        <f t="shared" ref="D115:J115" si="71">100-D112*D113/100</f>
        <v>1.477832512315274</v>
      </c>
      <c r="E115" s="39">
        <f t="shared" si="71"/>
        <v>0</v>
      </c>
      <c r="F115" s="39">
        <f t="shared" si="71"/>
        <v>4.3715846994535639</v>
      </c>
      <c r="G115" s="39">
        <f t="shared" si="71"/>
        <v>0</v>
      </c>
      <c r="H115" s="39">
        <f t="shared" si="71"/>
        <v>7.947223074562757</v>
      </c>
      <c r="I115" s="39" t="e">
        <f t="shared" si="71"/>
        <v>#DIV/0!</v>
      </c>
      <c r="J115" s="39">
        <f t="shared" si="71"/>
        <v>10.786699107866994</v>
      </c>
      <c r="K115" s="74" t="e">
        <f>(K106-K114)/K106*100</f>
        <v>#DIV/0!</v>
      </c>
      <c r="L115" s="74">
        <f>(L106-L114)/L106*100</f>
        <v>6.4264171371123666</v>
      </c>
    </row>
    <row r="116" spans="2:14">
      <c r="B116" s="78"/>
      <c r="C116" s="79"/>
      <c r="D116" s="79"/>
      <c r="E116" s="79"/>
      <c r="F116" s="79"/>
      <c r="G116" s="79"/>
      <c r="H116" s="79"/>
      <c r="I116" s="79"/>
      <c r="J116" s="79"/>
      <c r="K116" s="80"/>
      <c r="L116" s="80"/>
    </row>
    <row r="118" spans="2:14" hidden="1"/>
    <row r="119" spans="2:14">
      <c r="B119" s="7" t="s">
        <v>80</v>
      </c>
      <c r="C119" s="131" t="s">
        <v>10</v>
      </c>
      <c r="D119" s="132"/>
      <c r="E119" s="131" t="s">
        <v>11</v>
      </c>
      <c r="F119" s="132"/>
      <c r="G119" s="131" t="s">
        <v>12</v>
      </c>
      <c r="H119" s="132"/>
      <c r="I119" s="131" t="s">
        <v>13</v>
      </c>
      <c r="J119" s="132"/>
      <c r="K119" s="133" t="s">
        <v>14</v>
      </c>
      <c r="L119" s="134"/>
    </row>
    <row r="120" spans="2:14">
      <c r="B120" s="7"/>
      <c r="C120" s="9" t="str">
        <f t="shared" ref="C120" si="72">$B$6</f>
        <v>2021-22</v>
      </c>
      <c r="D120" s="9" t="str">
        <f t="shared" ref="D120" si="73">$B$7</f>
        <v>2020-21</v>
      </c>
      <c r="E120" s="9" t="str">
        <f t="shared" ref="E120" si="74">$B$6</f>
        <v>2021-22</v>
      </c>
      <c r="F120" s="9" t="str">
        <f t="shared" ref="F120" si="75">$B$7</f>
        <v>2020-21</v>
      </c>
      <c r="G120" s="9" t="str">
        <f t="shared" ref="G120" si="76">$B$6</f>
        <v>2021-22</v>
      </c>
      <c r="H120" s="9" t="str">
        <f t="shared" ref="H120" si="77">$B$7</f>
        <v>2020-21</v>
      </c>
      <c r="I120" s="9" t="str">
        <f t="shared" ref="I120" si="78">$B$6</f>
        <v>2021-22</v>
      </c>
      <c r="J120" s="9" t="str">
        <f t="shared" ref="J120" si="79">$B$7</f>
        <v>2020-21</v>
      </c>
      <c r="K120" s="9" t="str">
        <f t="shared" ref="K120" si="80">$B$6</f>
        <v>2021-22</v>
      </c>
      <c r="L120" s="9" t="str">
        <f t="shared" ref="L120" si="81">$B$7</f>
        <v>2020-21</v>
      </c>
    </row>
    <row r="121" spans="2:14">
      <c r="B121" s="29" t="s">
        <v>81</v>
      </c>
      <c r="C121" s="39">
        <f t="shared" ref="C121:L121" si="82">+C49*10/C100</f>
        <v>87311787.540983602</v>
      </c>
      <c r="D121" s="39">
        <f t="shared" si="82"/>
        <v>83375578.456486046</v>
      </c>
      <c r="E121" s="39">
        <f t="shared" si="82"/>
        <v>92065785.862068966</v>
      </c>
      <c r="F121" s="39">
        <f t="shared" si="82"/>
        <v>85758672.896174863</v>
      </c>
      <c r="G121" s="39">
        <f t="shared" si="82"/>
        <v>86808430.588235289</v>
      </c>
      <c r="H121" s="39">
        <f t="shared" si="82"/>
        <v>85715241.920834616</v>
      </c>
      <c r="I121" s="39" t="e">
        <f t="shared" si="82"/>
        <v>#DIV/0!</v>
      </c>
      <c r="J121" s="39">
        <f t="shared" si="82"/>
        <v>104327079.48094079</v>
      </c>
      <c r="K121" s="39">
        <f t="shared" si="82"/>
        <v>88603250.802139044</v>
      </c>
      <c r="L121" s="39">
        <f t="shared" si="82"/>
        <v>90498172.69043383</v>
      </c>
      <c r="N121" s="76"/>
    </row>
    <row r="122" spans="2:14">
      <c r="B122" s="40" t="s">
        <v>82</v>
      </c>
      <c r="C122" s="39">
        <f t="shared" ref="C122:L122" si="83">C29*10/C100</f>
        <v>89656681.967213109</v>
      </c>
      <c r="D122" s="39">
        <f t="shared" si="83"/>
        <v>88673238.637614295</v>
      </c>
      <c r="E122" s="39">
        <f t="shared" si="83"/>
        <v>91355302.279310361</v>
      </c>
      <c r="F122" s="39">
        <f t="shared" si="83"/>
        <v>84595629.493924081</v>
      </c>
      <c r="G122" s="39">
        <f t="shared" si="83"/>
        <v>89094199.411764711</v>
      </c>
      <c r="H122" s="39">
        <f t="shared" si="83"/>
        <v>83993899.895124152</v>
      </c>
      <c r="I122" s="39" t="e">
        <f t="shared" si="83"/>
        <v>#DIV/0!</v>
      </c>
      <c r="J122" s="39">
        <f t="shared" si="83"/>
        <v>81080709.389576942</v>
      </c>
      <c r="K122" s="39">
        <f t="shared" si="83"/>
        <v>89978987.658823535</v>
      </c>
      <c r="L122" s="39">
        <f t="shared" si="83"/>
        <v>84398706.874951661</v>
      </c>
      <c r="M122" s="41"/>
      <c r="N122" s="76"/>
    </row>
    <row r="123" spans="2:14">
      <c r="B123" s="29" t="s">
        <v>83</v>
      </c>
      <c r="C123" s="39">
        <f>+C121-C122</f>
        <v>-2344894.4262295067</v>
      </c>
      <c r="D123" s="39">
        <f t="shared" ref="D123:L123" si="84">+D121-D122</f>
        <v>-5297660.1811282486</v>
      </c>
      <c r="E123" s="39">
        <f t="shared" si="84"/>
        <v>710483.58275860548</v>
      </c>
      <c r="F123" s="39">
        <f t="shared" si="84"/>
        <v>1163043.4022507817</v>
      </c>
      <c r="G123" s="39">
        <f t="shared" si="84"/>
        <v>-2285768.8235294223</v>
      </c>
      <c r="H123" s="39">
        <f t="shared" si="84"/>
        <v>1721342.0257104635</v>
      </c>
      <c r="I123" s="39" t="e">
        <f t="shared" si="84"/>
        <v>#DIV/0!</v>
      </c>
      <c r="J123" s="39">
        <f t="shared" si="84"/>
        <v>23246370.091363847</v>
      </c>
      <c r="K123" s="39">
        <f t="shared" si="84"/>
        <v>-1375736.856684491</v>
      </c>
      <c r="L123" s="39">
        <f t="shared" si="84"/>
        <v>6099465.8154821694</v>
      </c>
    </row>
    <row r="124" spans="2:14">
      <c r="B124" s="29" t="s">
        <v>84</v>
      </c>
      <c r="C124" s="39">
        <f t="shared" ref="C124:L124" si="85">C31*10/C100</f>
        <v>89656681.967213109</v>
      </c>
      <c r="D124" s="39">
        <f t="shared" si="85"/>
        <v>88673238.637614295</v>
      </c>
      <c r="E124" s="39">
        <f t="shared" si="85"/>
        <v>91355302.279310361</v>
      </c>
      <c r="F124" s="39">
        <f t="shared" si="85"/>
        <v>84595629.493924081</v>
      </c>
      <c r="G124" s="39">
        <f t="shared" si="85"/>
        <v>89094199.411764711</v>
      </c>
      <c r="H124" s="39">
        <f t="shared" si="85"/>
        <v>83993899.895124152</v>
      </c>
      <c r="I124" s="39" t="e">
        <f t="shared" si="85"/>
        <v>#DIV/0!</v>
      </c>
      <c r="J124" s="39">
        <f t="shared" si="85"/>
        <v>81080709.389576942</v>
      </c>
      <c r="K124" s="39">
        <f t="shared" si="85"/>
        <v>89978987.658823535</v>
      </c>
      <c r="L124" s="39">
        <f t="shared" si="85"/>
        <v>84398706.874951661</v>
      </c>
      <c r="N124" s="75"/>
    </row>
    <row r="125" spans="2:14">
      <c r="B125" s="29" t="s">
        <v>85</v>
      </c>
      <c r="C125" s="39">
        <f>+C121-C124</f>
        <v>-2344894.4262295067</v>
      </c>
      <c r="D125" s="39">
        <f t="shared" ref="D125:L125" si="86">+D121-D124</f>
        <v>-5297660.1811282486</v>
      </c>
      <c r="E125" s="39">
        <f t="shared" si="86"/>
        <v>710483.58275860548</v>
      </c>
      <c r="F125" s="39">
        <f t="shared" si="86"/>
        <v>1163043.4022507817</v>
      </c>
      <c r="G125" s="39">
        <f t="shared" si="86"/>
        <v>-2285768.8235294223</v>
      </c>
      <c r="H125" s="39">
        <f t="shared" si="86"/>
        <v>1721342.0257104635</v>
      </c>
      <c r="I125" s="39" t="e">
        <f t="shared" si="86"/>
        <v>#DIV/0!</v>
      </c>
      <c r="J125" s="39">
        <f t="shared" si="86"/>
        <v>23246370.091363847</v>
      </c>
      <c r="K125" s="39">
        <f t="shared" si="86"/>
        <v>-1375736.856684491</v>
      </c>
      <c r="L125" s="39">
        <f t="shared" si="86"/>
        <v>6099465.8154821694</v>
      </c>
    </row>
    <row r="126" spans="2:14" ht="30">
      <c r="B126" s="34" t="s">
        <v>86</v>
      </c>
      <c r="C126" s="39">
        <f t="shared" ref="C126:L126" si="87">(C31-C23-C26)*10/C100</f>
        <v>89656681.967213109</v>
      </c>
      <c r="D126" s="39">
        <f t="shared" si="87"/>
        <v>88673238.637614295</v>
      </c>
      <c r="E126" s="39">
        <f t="shared" si="87"/>
        <v>91355302.279310361</v>
      </c>
      <c r="F126" s="39">
        <f t="shared" si="87"/>
        <v>84595629.493924081</v>
      </c>
      <c r="G126" s="39">
        <f t="shared" si="87"/>
        <v>89094199.411764711</v>
      </c>
      <c r="H126" s="39">
        <f t="shared" si="87"/>
        <v>83993899.895124152</v>
      </c>
      <c r="I126" s="39" t="e">
        <f t="shared" si="87"/>
        <v>#DIV/0!</v>
      </c>
      <c r="J126" s="39">
        <f t="shared" si="87"/>
        <v>81080709.389576942</v>
      </c>
      <c r="K126" s="39">
        <f t="shared" si="87"/>
        <v>89978987.658823535</v>
      </c>
      <c r="L126" s="39">
        <f t="shared" si="87"/>
        <v>84398706.874951661</v>
      </c>
      <c r="N126" s="77"/>
    </row>
    <row r="127" spans="2:14" ht="30">
      <c r="B127" s="34" t="s">
        <v>87</v>
      </c>
      <c r="C127" s="39">
        <f>+C121-C126</f>
        <v>-2344894.4262295067</v>
      </c>
      <c r="D127" s="39">
        <f t="shared" ref="D127:L127" si="88">+D121-D126</f>
        <v>-5297660.1811282486</v>
      </c>
      <c r="E127" s="39">
        <f t="shared" si="88"/>
        <v>710483.58275860548</v>
      </c>
      <c r="F127" s="39">
        <f t="shared" si="88"/>
        <v>1163043.4022507817</v>
      </c>
      <c r="G127" s="39">
        <f t="shared" si="88"/>
        <v>-2285768.8235294223</v>
      </c>
      <c r="H127" s="39">
        <f t="shared" si="88"/>
        <v>1721342.0257104635</v>
      </c>
      <c r="I127" s="39" t="e">
        <f t="shared" si="88"/>
        <v>#DIV/0!</v>
      </c>
      <c r="J127" s="39">
        <f t="shared" si="88"/>
        <v>23246370.091363847</v>
      </c>
      <c r="K127" s="39">
        <f t="shared" si="88"/>
        <v>-1375736.856684491</v>
      </c>
      <c r="L127" s="39">
        <f t="shared" si="88"/>
        <v>6099465.8154821694</v>
      </c>
    </row>
    <row r="128" spans="2:14">
      <c r="B128" s="29" t="s">
        <v>88</v>
      </c>
      <c r="C128" s="32">
        <f>91*C62/SUM(C14)</f>
        <v>97.349844922814327</v>
      </c>
      <c r="D128" s="32">
        <f>91*D62/SUM(D14)</f>
        <v>94.590466547629021</v>
      </c>
      <c r="E128" s="32">
        <f>183*E62/SUM((C14,E14))</f>
        <v>99.24523273478718</v>
      </c>
      <c r="F128" s="32">
        <f>183*F62/SUM((D14,F14))</f>
        <v>99.243609380833078</v>
      </c>
      <c r="G128" s="32">
        <f>275*G62/SUM(C14,E14,G14)</f>
        <v>87.867700123045481</v>
      </c>
      <c r="H128" s="32">
        <f>275*H62/SUM(D14,F14,H14)</f>
        <v>101.7327304355084</v>
      </c>
      <c r="I128" s="32">
        <f>365*I62/SUM(C14,E14,G14,I14)</f>
        <v>0</v>
      </c>
      <c r="J128" s="32">
        <f>365*J62/SUM(D14,F14,H14,J14)</f>
        <v>88.33955717460789</v>
      </c>
      <c r="K128"/>
      <c r="L128"/>
    </row>
    <row r="129" spans="1:15">
      <c r="B129" s="29" t="s">
        <v>89</v>
      </c>
      <c r="C129" s="32">
        <f>91*C82/SUM(C37)</f>
        <v>26.949773692366396</v>
      </c>
      <c r="D129" s="32">
        <f>91*D82/SUM(D37)</f>
        <v>28.933004697006272</v>
      </c>
      <c r="E129" s="32">
        <f>183*E82/SUM(C37,E37)</f>
        <v>32.497948548126857</v>
      </c>
      <c r="F129" s="32">
        <f>183*F82/SUM(D37,F37)</f>
        <v>29.938923816207641</v>
      </c>
      <c r="G129" s="32">
        <f>275*G82/SUM(C37,E37,G37)</f>
        <v>35.811566588891132</v>
      </c>
      <c r="H129" s="32">
        <f>275*H82/SUM(D37,F37,H37)</f>
        <v>33.389779315444052</v>
      </c>
      <c r="I129" s="32">
        <f>365*I82/SUM(C37,E37,G37,I37)</f>
        <v>0</v>
      </c>
      <c r="J129" s="32">
        <f>365*J82/SUM(D37,F37,H37,J37)</f>
        <v>40.114402285279802</v>
      </c>
      <c r="K129"/>
      <c r="L129"/>
    </row>
    <row r="130" spans="1:15">
      <c r="B130" s="29" t="s">
        <v>90</v>
      </c>
      <c r="C130" s="32" t="e">
        <f>C74+#REF!+#REF!</f>
        <v>#REF!</v>
      </c>
      <c r="D130" s="32" t="e">
        <f>D74+#REF!+#REF!</f>
        <v>#REF!</v>
      </c>
      <c r="E130" s="32" t="e">
        <f>E74+#REF!+#REF!</f>
        <v>#REF!</v>
      </c>
      <c r="F130" s="32" t="e">
        <f>F74+#REF!+#REF!</f>
        <v>#REF!</v>
      </c>
      <c r="G130" s="32" t="e">
        <f>G74+#REF!+#REF!</f>
        <v>#REF!</v>
      </c>
      <c r="H130" s="32" t="e">
        <f>H74+#REF!+#REF!</f>
        <v>#REF!</v>
      </c>
      <c r="I130" s="32" t="e">
        <f>I74+#REF!+#REF!</f>
        <v>#REF!</v>
      </c>
      <c r="J130" s="32" t="e">
        <f>J74+#REF!+#REF!</f>
        <v>#REF!</v>
      </c>
      <c r="K130" s="32" t="e">
        <f>K218</f>
        <v>#N/A</v>
      </c>
      <c r="L130" s="32" t="e">
        <f>K219</f>
        <v>#N/A</v>
      </c>
    </row>
    <row r="132" spans="1:15">
      <c r="A132" s="41"/>
      <c r="B132" s="41"/>
    </row>
    <row r="133" spans="1:15">
      <c r="B133" s="7" t="s">
        <v>91</v>
      </c>
      <c r="C133" s="131" t="s">
        <v>10</v>
      </c>
      <c r="D133" s="132"/>
      <c r="E133" s="131" t="s">
        <v>11</v>
      </c>
      <c r="F133" s="132"/>
      <c r="G133" s="131" t="s">
        <v>12</v>
      </c>
      <c r="H133" s="132"/>
      <c r="I133" s="131" t="s">
        <v>13</v>
      </c>
      <c r="J133" s="132"/>
      <c r="K133" s="133" t="s">
        <v>14</v>
      </c>
      <c r="L133" s="134"/>
    </row>
    <row r="134" spans="1:15">
      <c r="B134" s="7"/>
      <c r="C134" s="9" t="str">
        <f t="shared" ref="C134" si="89">$B$6</f>
        <v>2021-22</v>
      </c>
      <c r="D134" s="9" t="str">
        <f t="shared" ref="D134" si="90">$B$7</f>
        <v>2020-21</v>
      </c>
      <c r="E134" s="9" t="str">
        <f t="shared" ref="E134" si="91">$B$6</f>
        <v>2021-22</v>
      </c>
      <c r="F134" s="9" t="str">
        <f t="shared" ref="F134" si="92">$B$7</f>
        <v>2020-21</v>
      </c>
      <c r="G134" s="9" t="str">
        <f t="shared" ref="G134" si="93">$B$6</f>
        <v>2021-22</v>
      </c>
      <c r="H134" s="9" t="str">
        <f t="shared" ref="H134" si="94">$B$7</f>
        <v>2020-21</v>
      </c>
      <c r="I134" s="9" t="str">
        <f t="shared" ref="I134" si="95">$B$6</f>
        <v>2021-22</v>
      </c>
      <c r="J134" s="9" t="str">
        <f t="shared" ref="J134" si="96">$B$7</f>
        <v>2020-21</v>
      </c>
      <c r="K134" s="9" t="str">
        <f t="shared" ref="K134" si="97">$B$6</f>
        <v>2021-22</v>
      </c>
      <c r="L134" s="9" t="str">
        <f t="shared" ref="L134" si="98">$B$7</f>
        <v>2020-21</v>
      </c>
    </row>
    <row r="135" spans="1:15">
      <c r="B135" s="16" t="s">
        <v>92</v>
      </c>
      <c r="C135" s="37">
        <v>12</v>
      </c>
      <c r="D135" s="37">
        <v>13</v>
      </c>
      <c r="E135" s="37">
        <v>10</v>
      </c>
      <c r="F135" s="37">
        <v>10</v>
      </c>
      <c r="G135" s="37">
        <v>10</v>
      </c>
      <c r="H135" s="37">
        <v>10</v>
      </c>
      <c r="I135" s="37"/>
      <c r="J135" s="37">
        <v>10</v>
      </c>
      <c r="K135" s="44">
        <f>C135+E135+G135+I135</f>
        <v>32</v>
      </c>
      <c r="L135" s="44">
        <f>D135+F135+H135+J135</f>
        <v>43</v>
      </c>
    </row>
    <row r="136" spans="1:15">
      <c r="B136" s="16" t="s">
        <v>93</v>
      </c>
      <c r="C136" s="37">
        <v>10</v>
      </c>
      <c r="D136" s="37">
        <v>8</v>
      </c>
      <c r="E136" s="37">
        <v>10</v>
      </c>
      <c r="F136" s="37">
        <v>9</v>
      </c>
      <c r="G136" s="37">
        <v>14</v>
      </c>
      <c r="H136" s="37">
        <v>11</v>
      </c>
      <c r="I136" s="37"/>
      <c r="J136" s="37">
        <v>14</v>
      </c>
      <c r="K136" s="44">
        <f t="shared" ref="K136:L139" si="99">C136+E136+G136+I136</f>
        <v>34</v>
      </c>
      <c r="L136" s="44">
        <f t="shared" si="99"/>
        <v>42</v>
      </c>
    </row>
    <row r="137" spans="1:15">
      <c r="B137" s="16" t="s">
        <v>94</v>
      </c>
      <c r="C137" s="37"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/>
      <c r="J137" s="37">
        <v>0</v>
      </c>
      <c r="K137" s="44">
        <f t="shared" si="99"/>
        <v>0</v>
      </c>
      <c r="L137" s="44">
        <f t="shared" si="99"/>
        <v>0</v>
      </c>
      <c r="O137" s="42"/>
    </row>
    <row r="138" spans="1:15">
      <c r="B138" s="16" t="s">
        <v>95</v>
      </c>
      <c r="C138" s="37">
        <v>1</v>
      </c>
      <c r="D138" s="37">
        <v>1</v>
      </c>
      <c r="E138" s="37">
        <v>1</v>
      </c>
      <c r="F138" s="37">
        <v>1</v>
      </c>
      <c r="G138" s="37">
        <v>1</v>
      </c>
      <c r="H138" s="37">
        <v>1</v>
      </c>
      <c r="I138" s="37"/>
      <c r="J138" s="37">
        <v>1</v>
      </c>
      <c r="K138" s="44">
        <f t="shared" si="99"/>
        <v>3</v>
      </c>
      <c r="L138" s="44">
        <f t="shared" si="99"/>
        <v>4</v>
      </c>
      <c r="O138" s="43"/>
    </row>
    <row r="139" spans="1:15">
      <c r="B139" s="16" t="s">
        <v>96</v>
      </c>
      <c r="C139" s="37">
        <v>2</v>
      </c>
      <c r="D139" s="37">
        <v>2</v>
      </c>
      <c r="E139" s="37">
        <v>2</v>
      </c>
      <c r="F139" s="37">
        <v>3</v>
      </c>
      <c r="G139" s="37">
        <v>2</v>
      </c>
      <c r="H139" s="37">
        <v>2</v>
      </c>
      <c r="I139" s="37"/>
      <c r="J139" s="37">
        <v>2</v>
      </c>
      <c r="K139" s="44">
        <f t="shared" si="99"/>
        <v>6</v>
      </c>
      <c r="L139" s="44">
        <f t="shared" si="99"/>
        <v>9</v>
      </c>
      <c r="O139" s="43"/>
    </row>
    <row r="140" spans="1:15">
      <c r="B140" s="16" t="s">
        <v>97</v>
      </c>
      <c r="C140" s="44">
        <f t="shared" ref="C140:L140" si="100">+C141+C142+C143+C144+C145</f>
        <v>6</v>
      </c>
      <c r="D140" s="44">
        <f t="shared" si="100"/>
        <v>6</v>
      </c>
      <c r="E140" s="44">
        <f t="shared" si="100"/>
        <v>6</v>
      </c>
      <c r="F140" s="44">
        <f t="shared" si="100"/>
        <v>5</v>
      </c>
      <c r="G140" s="44">
        <f t="shared" si="100"/>
        <v>7</v>
      </c>
      <c r="H140" s="44">
        <f t="shared" si="100"/>
        <v>6</v>
      </c>
      <c r="I140" s="44">
        <f t="shared" si="100"/>
        <v>0</v>
      </c>
      <c r="J140" s="44">
        <f t="shared" si="100"/>
        <v>6</v>
      </c>
      <c r="K140" s="44">
        <f t="shared" si="100"/>
        <v>19</v>
      </c>
      <c r="L140" s="44">
        <f t="shared" si="100"/>
        <v>23</v>
      </c>
      <c r="O140" s="43"/>
    </row>
    <row r="141" spans="1:15">
      <c r="B141" s="12" t="s">
        <v>98</v>
      </c>
      <c r="C141" s="37"/>
      <c r="D141" s="37"/>
      <c r="E141" s="37"/>
      <c r="F141" s="37"/>
      <c r="G141" s="37"/>
      <c r="H141" s="37"/>
      <c r="I141" s="37"/>
      <c r="J141" s="37"/>
      <c r="K141" s="44">
        <f t="shared" ref="K141:L145" si="101">C141+E141+G141+I141</f>
        <v>0</v>
      </c>
      <c r="L141" s="44">
        <f t="shared" si="101"/>
        <v>0</v>
      </c>
      <c r="O141" s="43"/>
    </row>
    <row r="142" spans="1:15">
      <c r="B142" s="12" t="s">
        <v>99</v>
      </c>
      <c r="C142" s="37"/>
      <c r="D142" s="37"/>
      <c r="E142" s="37"/>
      <c r="F142" s="37"/>
      <c r="G142" s="37"/>
      <c r="H142" s="37"/>
      <c r="I142" s="37"/>
      <c r="J142" s="37"/>
      <c r="K142" s="44">
        <f t="shared" si="101"/>
        <v>0</v>
      </c>
      <c r="L142" s="44">
        <f t="shared" si="101"/>
        <v>0</v>
      </c>
      <c r="O142" s="43"/>
    </row>
    <row r="143" spans="1:15">
      <c r="B143" s="12" t="s">
        <v>100</v>
      </c>
      <c r="C143" s="37">
        <v>6</v>
      </c>
      <c r="D143" s="37">
        <v>6</v>
      </c>
      <c r="E143" s="37">
        <v>6</v>
      </c>
      <c r="F143" s="37">
        <v>5</v>
      </c>
      <c r="G143" s="37">
        <v>7</v>
      </c>
      <c r="H143" s="37">
        <v>6</v>
      </c>
      <c r="I143" s="37"/>
      <c r="J143" s="37">
        <v>6</v>
      </c>
      <c r="K143" s="44">
        <f t="shared" si="101"/>
        <v>19</v>
      </c>
      <c r="L143" s="44">
        <f t="shared" si="101"/>
        <v>23</v>
      </c>
      <c r="O143" s="45"/>
    </row>
    <row r="144" spans="1:15">
      <c r="B144" s="12" t="s">
        <v>101</v>
      </c>
      <c r="C144" s="37"/>
      <c r="D144" s="37"/>
      <c r="E144" s="37"/>
      <c r="F144" s="37"/>
      <c r="G144" s="37"/>
      <c r="H144" s="37"/>
      <c r="I144" s="37"/>
      <c r="J144" s="37"/>
      <c r="K144" s="44">
        <f t="shared" si="101"/>
        <v>0</v>
      </c>
      <c r="L144" s="44">
        <f t="shared" si="101"/>
        <v>0</v>
      </c>
      <c r="O144" s="46"/>
    </row>
    <row r="145" spans="2:15">
      <c r="B145" s="12" t="s">
        <v>102</v>
      </c>
      <c r="C145" s="37"/>
      <c r="D145" s="37"/>
      <c r="E145" s="37"/>
      <c r="F145" s="37"/>
      <c r="G145" s="37"/>
      <c r="H145" s="37"/>
      <c r="I145" s="37"/>
      <c r="J145" s="37"/>
      <c r="K145" s="44">
        <f t="shared" si="101"/>
        <v>0</v>
      </c>
      <c r="L145" s="44">
        <f t="shared" si="101"/>
        <v>0</v>
      </c>
    </row>
    <row r="146" spans="2:15" s="41" customFormat="1">
      <c r="B146" s="29" t="s">
        <v>103</v>
      </c>
      <c r="C146" s="32">
        <f>+C135+C136+C137+C138+C139+C140</f>
        <v>31</v>
      </c>
      <c r="D146" s="32">
        <f t="shared" ref="D146:L146" si="102">+D135+D136+D137+D138+D139+D140</f>
        <v>30</v>
      </c>
      <c r="E146" s="32">
        <f t="shared" si="102"/>
        <v>29</v>
      </c>
      <c r="F146" s="32">
        <f t="shared" si="102"/>
        <v>28</v>
      </c>
      <c r="G146" s="32">
        <f t="shared" si="102"/>
        <v>34</v>
      </c>
      <c r="H146" s="32">
        <f t="shared" si="102"/>
        <v>30</v>
      </c>
      <c r="I146" s="32">
        <f t="shared" si="102"/>
        <v>0</v>
      </c>
      <c r="J146" s="32">
        <f t="shared" si="102"/>
        <v>33</v>
      </c>
      <c r="K146" s="32">
        <f t="shared" si="102"/>
        <v>94</v>
      </c>
      <c r="L146" s="32">
        <f t="shared" si="102"/>
        <v>121</v>
      </c>
      <c r="N146" s="47"/>
      <c r="O146" s="47"/>
    </row>
    <row r="147" spans="2:15" s="82" customFormat="1">
      <c r="B147" s="83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N147" s="85"/>
      <c r="O147" s="85"/>
    </row>
    <row r="148" spans="2:15" s="82" customFormat="1">
      <c r="B148" s="83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N148" s="85"/>
      <c r="O148" s="85"/>
    </row>
    <row r="149" spans="2:15" s="82" customFormat="1">
      <c r="B149" s="7" t="s">
        <v>135</v>
      </c>
      <c r="C149" s="131" t="s">
        <v>10</v>
      </c>
      <c r="D149" s="132"/>
      <c r="E149" s="131" t="s">
        <v>11</v>
      </c>
      <c r="F149" s="132"/>
      <c r="G149" s="131" t="s">
        <v>12</v>
      </c>
      <c r="H149" s="132"/>
      <c r="I149" s="131" t="s">
        <v>13</v>
      </c>
      <c r="J149" s="132"/>
      <c r="K149" s="133" t="s">
        <v>14</v>
      </c>
      <c r="L149" s="134"/>
      <c r="N149" s="85"/>
      <c r="O149" s="85"/>
    </row>
    <row r="150" spans="2:15" s="82" customFormat="1">
      <c r="B150" s="7"/>
      <c r="C150" s="9" t="str">
        <f t="shared" ref="C150" si="103">$B$6</f>
        <v>2021-22</v>
      </c>
      <c r="D150" s="9" t="str">
        <f t="shared" ref="D150" si="104">$B$7</f>
        <v>2020-21</v>
      </c>
      <c r="E150" s="9" t="str">
        <f t="shared" ref="E150" si="105">$B$6</f>
        <v>2021-22</v>
      </c>
      <c r="F150" s="9" t="str">
        <f t="shared" ref="F150" si="106">$B$7</f>
        <v>2020-21</v>
      </c>
      <c r="G150" s="9" t="str">
        <f t="shared" ref="G150" si="107">$B$6</f>
        <v>2021-22</v>
      </c>
      <c r="H150" s="9" t="str">
        <f t="shared" ref="H150" si="108">$B$7</f>
        <v>2020-21</v>
      </c>
      <c r="I150" s="9" t="str">
        <f t="shared" ref="I150" si="109">$B$6</f>
        <v>2021-22</v>
      </c>
      <c r="J150" s="9" t="str">
        <f t="shared" ref="J150" si="110">$B$7</f>
        <v>2020-21</v>
      </c>
      <c r="K150" s="9" t="str">
        <f t="shared" ref="K150" si="111">$B$6</f>
        <v>2021-22</v>
      </c>
      <c r="L150" s="9" t="str">
        <f t="shared" ref="L150" si="112">$B$7</f>
        <v>2020-21</v>
      </c>
      <c r="N150" s="85"/>
      <c r="O150" s="85"/>
    </row>
    <row r="151" spans="2:15" s="82" customFormat="1">
      <c r="B151" s="16" t="s">
        <v>92</v>
      </c>
      <c r="C151" s="37">
        <v>9</v>
      </c>
      <c r="D151" s="37">
        <v>9</v>
      </c>
      <c r="E151" s="37">
        <v>7</v>
      </c>
      <c r="F151" s="37">
        <v>6</v>
      </c>
      <c r="G151" s="37">
        <v>6</v>
      </c>
      <c r="H151" s="37">
        <v>6</v>
      </c>
      <c r="I151" s="37"/>
      <c r="J151" s="37">
        <v>6</v>
      </c>
      <c r="K151" s="44">
        <f>C151+E151+G151+I151</f>
        <v>22</v>
      </c>
      <c r="L151" s="44">
        <f>D151+F151+H151+J151</f>
        <v>27</v>
      </c>
      <c r="N151" s="85"/>
      <c r="O151" s="85"/>
    </row>
    <row r="152" spans="2:15" s="82" customFormat="1">
      <c r="B152" s="16" t="s">
        <v>93</v>
      </c>
      <c r="C152" s="37">
        <v>13</v>
      </c>
      <c r="D152" s="37">
        <v>10</v>
      </c>
      <c r="E152" s="37">
        <v>13</v>
      </c>
      <c r="F152" s="37">
        <v>11</v>
      </c>
      <c r="G152" s="37">
        <v>16</v>
      </c>
      <c r="H152" s="37">
        <v>13</v>
      </c>
      <c r="I152" s="37"/>
      <c r="J152" s="37">
        <v>15</v>
      </c>
      <c r="K152" s="44">
        <f t="shared" ref="K152:K155" si="113">C152+E152+G152+I152</f>
        <v>42</v>
      </c>
      <c r="L152" s="44">
        <f t="shared" ref="L152:L155" si="114">D152+F152+H152+J152</f>
        <v>49</v>
      </c>
      <c r="N152" s="85"/>
      <c r="O152" s="85"/>
    </row>
    <row r="153" spans="2:15" s="82" customFormat="1">
      <c r="B153" s="16" t="s">
        <v>94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/>
      <c r="J153" s="37">
        <v>0</v>
      </c>
      <c r="K153" s="44">
        <f t="shared" si="113"/>
        <v>0</v>
      </c>
      <c r="L153" s="44">
        <f t="shared" si="114"/>
        <v>0</v>
      </c>
      <c r="N153" s="85"/>
      <c r="O153" s="85"/>
    </row>
    <row r="154" spans="2:15" s="82" customFormat="1">
      <c r="B154" s="16" t="s">
        <v>95</v>
      </c>
      <c r="C154" s="37">
        <v>1</v>
      </c>
      <c r="D154" s="37">
        <v>0</v>
      </c>
      <c r="E154" s="37">
        <v>1</v>
      </c>
      <c r="F154" s="37">
        <v>1</v>
      </c>
      <c r="G154" s="37">
        <v>1</v>
      </c>
      <c r="H154" s="37">
        <v>1</v>
      </c>
      <c r="I154" s="37"/>
      <c r="J154" s="37">
        <v>1</v>
      </c>
      <c r="K154" s="44">
        <f t="shared" si="113"/>
        <v>3</v>
      </c>
      <c r="L154" s="44">
        <f t="shared" si="114"/>
        <v>3</v>
      </c>
      <c r="N154" s="85"/>
      <c r="O154" s="85"/>
    </row>
    <row r="155" spans="2:15" s="82" customFormat="1">
      <c r="B155" s="16" t="s">
        <v>96</v>
      </c>
      <c r="C155" s="37">
        <v>2</v>
      </c>
      <c r="D155" s="37">
        <v>2</v>
      </c>
      <c r="E155" s="37">
        <v>2</v>
      </c>
      <c r="F155" s="37">
        <v>2</v>
      </c>
      <c r="G155" s="37">
        <v>2</v>
      </c>
      <c r="H155" s="37">
        <v>2</v>
      </c>
      <c r="I155" s="37"/>
      <c r="J155" s="37">
        <v>2</v>
      </c>
      <c r="K155" s="44">
        <f t="shared" si="113"/>
        <v>6</v>
      </c>
      <c r="L155" s="44">
        <f t="shared" si="114"/>
        <v>8</v>
      </c>
      <c r="N155" s="85"/>
      <c r="O155" s="85"/>
    </row>
    <row r="156" spans="2:15" s="82" customFormat="1">
      <c r="B156" s="16" t="s">
        <v>97</v>
      </c>
      <c r="C156" s="44">
        <f>+C157+C158+C159+C160+C161</f>
        <v>7</v>
      </c>
      <c r="D156" s="44">
        <f t="shared" ref="D156:L156" si="115">+D157+D158+D159+D160+D161</f>
        <v>6</v>
      </c>
      <c r="E156" s="44">
        <f t="shared" si="115"/>
        <v>7</v>
      </c>
      <c r="F156" s="44">
        <f t="shared" si="115"/>
        <v>5</v>
      </c>
      <c r="G156" s="44">
        <f t="shared" si="115"/>
        <v>7</v>
      </c>
      <c r="H156" s="44">
        <f t="shared" si="115"/>
        <v>6</v>
      </c>
      <c r="I156" s="44">
        <f t="shared" si="115"/>
        <v>0</v>
      </c>
      <c r="J156" s="44">
        <f t="shared" si="115"/>
        <v>6</v>
      </c>
      <c r="K156" s="44">
        <f t="shared" si="115"/>
        <v>21</v>
      </c>
      <c r="L156" s="44">
        <f t="shared" si="115"/>
        <v>23</v>
      </c>
      <c r="N156" s="85"/>
      <c r="O156" s="85"/>
    </row>
    <row r="157" spans="2:15" s="82" customFormat="1">
      <c r="B157" s="12" t="s">
        <v>98</v>
      </c>
      <c r="C157" s="37"/>
      <c r="D157" s="37"/>
      <c r="E157" s="37"/>
      <c r="F157" s="37"/>
      <c r="G157" s="37"/>
      <c r="H157" s="37"/>
      <c r="I157" s="37"/>
      <c r="J157" s="37"/>
      <c r="K157" s="44">
        <f t="shared" ref="K157:K161" si="116">C157+E157+G157+I157</f>
        <v>0</v>
      </c>
      <c r="L157" s="44">
        <f t="shared" ref="L157:L161" si="117">D157+F157+H157+J157</f>
        <v>0</v>
      </c>
      <c r="N157" s="85"/>
      <c r="O157" s="85"/>
    </row>
    <row r="158" spans="2:15" s="82" customFormat="1">
      <c r="B158" s="12" t="s">
        <v>99</v>
      </c>
      <c r="C158" s="37"/>
      <c r="D158" s="37"/>
      <c r="E158" s="37"/>
      <c r="F158" s="37"/>
      <c r="G158" s="37"/>
      <c r="H158" s="37"/>
      <c r="I158" s="37"/>
      <c r="J158" s="37"/>
      <c r="K158" s="44">
        <f t="shared" si="116"/>
        <v>0</v>
      </c>
      <c r="L158" s="44">
        <f t="shared" si="117"/>
        <v>0</v>
      </c>
      <c r="N158" s="85"/>
      <c r="O158" s="85"/>
    </row>
    <row r="159" spans="2:15" s="82" customFormat="1">
      <c r="B159" s="12" t="s">
        <v>100</v>
      </c>
      <c r="C159" s="37">
        <v>7</v>
      </c>
      <c r="D159" s="37">
        <v>6</v>
      </c>
      <c r="E159" s="37">
        <v>7</v>
      </c>
      <c r="F159" s="37">
        <v>5</v>
      </c>
      <c r="G159" s="37">
        <v>7</v>
      </c>
      <c r="H159" s="37">
        <v>6</v>
      </c>
      <c r="I159" s="37"/>
      <c r="J159" s="37">
        <v>6</v>
      </c>
      <c r="K159" s="44">
        <f t="shared" si="116"/>
        <v>21</v>
      </c>
      <c r="L159" s="44">
        <f t="shared" si="117"/>
        <v>23</v>
      </c>
      <c r="N159" s="85"/>
      <c r="O159" s="85"/>
    </row>
    <row r="160" spans="2:15" s="82" customFormat="1">
      <c r="B160" s="12" t="s">
        <v>101</v>
      </c>
      <c r="C160" s="37"/>
      <c r="D160" s="37"/>
      <c r="E160" s="37"/>
      <c r="F160" s="37"/>
      <c r="G160" s="37"/>
      <c r="H160" s="37"/>
      <c r="I160" s="37"/>
      <c r="J160" s="37"/>
      <c r="K160" s="44">
        <f t="shared" si="116"/>
        <v>0</v>
      </c>
      <c r="L160" s="44">
        <f t="shared" si="117"/>
        <v>0</v>
      </c>
      <c r="N160" s="85"/>
      <c r="O160" s="85"/>
    </row>
    <row r="161" spans="1:32" s="82" customFormat="1">
      <c r="B161" s="12" t="s">
        <v>102</v>
      </c>
      <c r="C161" s="37"/>
      <c r="D161" s="37"/>
      <c r="E161" s="37"/>
      <c r="F161" s="37"/>
      <c r="G161" s="37"/>
      <c r="H161" s="37"/>
      <c r="I161" s="37"/>
      <c r="J161" s="37"/>
      <c r="K161" s="44">
        <f t="shared" si="116"/>
        <v>0</v>
      </c>
      <c r="L161" s="44">
        <f t="shared" si="117"/>
        <v>0</v>
      </c>
      <c r="N161" s="85"/>
      <c r="O161" s="85"/>
    </row>
    <row r="162" spans="1:32" s="82" customFormat="1">
      <c r="B162" s="29" t="s">
        <v>103</v>
      </c>
      <c r="C162" s="32">
        <f>+C151+C152+C153+C154+C155+C156</f>
        <v>32</v>
      </c>
      <c r="D162" s="32">
        <f t="shared" ref="D162:L162" si="118">+D151+D152+D153+D154+D155+D156</f>
        <v>27</v>
      </c>
      <c r="E162" s="32">
        <f t="shared" si="118"/>
        <v>30</v>
      </c>
      <c r="F162" s="32">
        <f t="shared" si="118"/>
        <v>25</v>
      </c>
      <c r="G162" s="32">
        <f t="shared" si="118"/>
        <v>32</v>
      </c>
      <c r="H162" s="32">
        <f t="shared" si="118"/>
        <v>28</v>
      </c>
      <c r="I162" s="32">
        <f t="shared" si="118"/>
        <v>0</v>
      </c>
      <c r="J162" s="32">
        <f t="shared" si="118"/>
        <v>30</v>
      </c>
      <c r="K162" s="32">
        <f t="shared" si="118"/>
        <v>94</v>
      </c>
      <c r="L162" s="32">
        <f t="shared" si="118"/>
        <v>110</v>
      </c>
      <c r="N162" s="85"/>
      <c r="O162" s="85"/>
    </row>
    <row r="163" spans="1:32" s="82" customFormat="1">
      <c r="B163" s="83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N163" s="85"/>
      <c r="O163" s="85"/>
    </row>
    <row r="164" spans="1:32" s="82" customFormat="1" ht="28.5" customHeight="1">
      <c r="A164" s="106" t="s">
        <v>133</v>
      </c>
      <c r="B164" s="139" t="s">
        <v>194</v>
      </c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N164" s="85"/>
      <c r="O164" s="85"/>
    </row>
    <row r="165" spans="1:32" s="82" customFormat="1" ht="22.5" customHeight="1">
      <c r="B165" s="83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N165" s="85"/>
      <c r="O165" s="85"/>
    </row>
    <row r="166" spans="1:32" s="82" customFormat="1" ht="24.75" customHeight="1">
      <c r="B166" s="83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N166" s="85"/>
      <c r="O166" s="85"/>
    </row>
    <row r="167" spans="1:32" s="82" customFormat="1">
      <c r="B167" s="83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N167" s="85"/>
      <c r="O167" s="85"/>
    </row>
    <row r="168" spans="1:32" hidden="1">
      <c r="N168" s="48"/>
      <c r="O168" s="48"/>
    </row>
    <row r="169" spans="1:32" ht="14.45" hidden="1" customHeight="1">
      <c r="B169" s="49" t="s">
        <v>104</v>
      </c>
      <c r="C169" s="135" t="s">
        <v>10</v>
      </c>
      <c r="D169" s="136"/>
      <c r="E169" s="136"/>
      <c r="F169" s="136"/>
      <c r="G169" s="136"/>
      <c r="H169" s="137"/>
      <c r="I169" s="135" t="s">
        <v>11</v>
      </c>
      <c r="J169" s="136"/>
      <c r="K169" s="136"/>
      <c r="L169" s="136"/>
      <c r="M169" s="136"/>
      <c r="N169" s="137"/>
      <c r="O169" s="135" t="s">
        <v>12</v>
      </c>
      <c r="P169" s="136"/>
      <c r="Q169" s="136"/>
      <c r="R169" s="136"/>
      <c r="S169" s="136"/>
      <c r="T169" s="137"/>
      <c r="U169" s="135" t="s">
        <v>13</v>
      </c>
      <c r="V169" s="136"/>
      <c r="W169" s="136"/>
      <c r="X169" s="136"/>
      <c r="Y169" s="136"/>
      <c r="Z169" s="137"/>
      <c r="AA169" s="135" t="s">
        <v>14</v>
      </c>
      <c r="AB169" s="136"/>
      <c r="AC169" s="136"/>
      <c r="AD169" s="136"/>
      <c r="AE169" s="136"/>
      <c r="AF169" s="137"/>
    </row>
    <row r="170" spans="1:32" ht="14.45" hidden="1" customHeight="1">
      <c r="B170" s="49"/>
      <c r="C170" s="135" t="str">
        <f>$B$6</f>
        <v>2021-22</v>
      </c>
      <c r="D170" s="136"/>
      <c r="E170" s="137"/>
      <c r="F170" s="135" t="str">
        <f>$B$7</f>
        <v>2020-21</v>
      </c>
      <c r="G170" s="136"/>
      <c r="H170" s="137"/>
      <c r="I170" s="135" t="str">
        <f>$B$6</f>
        <v>2021-22</v>
      </c>
      <c r="J170" s="136"/>
      <c r="K170" s="137"/>
      <c r="L170" s="135" t="str">
        <f>$B$7</f>
        <v>2020-21</v>
      </c>
      <c r="M170" s="136"/>
      <c r="N170" s="137"/>
      <c r="O170" s="135" t="str">
        <f>$B$6</f>
        <v>2021-22</v>
      </c>
      <c r="P170" s="136"/>
      <c r="Q170" s="137"/>
      <c r="R170" s="135" t="str">
        <f>$B$7</f>
        <v>2020-21</v>
      </c>
      <c r="S170" s="136"/>
      <c r="T170" s="137"/>
      <c r="U170" s="135" t="str">
        <f>$B$6</f>
        <v>2021-22</v>
      </c>
      <c r="V170" s="136"/>
      <c r="W170" s="137"/>
      <c r="X170" s="135" t="str">
        <f>$B$7</f>
        <v>2020-21</v>
      </c>
      <c r="Y170" s="136"/>
      <c r="Z170" s="137"/>
      <c r="AA170" s="135" t="str">
        <f>$B$6</f>
        <v>2021-22</v>
      </c>
      <c r="AB170" s="136"/>
      <c r="AC170" s="137"/>
      <c r="AD170" s="135" t="str">
        <f>$B$7</f>
        <v>2020-21</v>
      </c>
      <c r="AE170" s="136"/>
      <c r="AF170" s="137"/>
    </row>
    <row r="171" spans="1:32" ht="64.5" hidden="1" customHeight="1">
      <c r="B171" s="8"/>
      <c r="C171" s="50" t="s">
        <v>105</v>
      </c>
      <c r="D171" s="50" t="s">
        <v>106</v>
      </c>
      <c r="E171" s="50" t="s">
        <v>107</v>
      </c>
      <c r="F171" s="50" t="s">
        <v>105</v>
      </c>
      <c r="G171" s="50" t="s">
        <v>106</v>
      </c>
      <c r="H171" s="50" t="s">
        <v>107</v>
      </c>
      <c r="I171" s="50" t="s">
        <v>105</v>
      </c>
      <c r="J171" s="50" t="s">
        <v>106</v>
      </c>
      <c r="K171" s="50" t="s">
        <v>107</v>
      </c>
      <c r="L171" s="9" t="s">
        <v>105</v>
      </c>
      <c r="M171" s="9" t="s">
        <v>106</v>
      </c>
      <c r="N171" s="9" t="s">
        <v>107</v>
      </c>
      <c r="O171" s="50" t="s">
        <v>105</v>
      </c>
      <c r="P171" s="50" t="s">
        <v>106</v>
      </c>
      <c r="Q171" s="50" t="s">
        <v>107</v>
      </c>
      <c r="R171" s="9" t="s">
        <v>105</v>
      </c>
      <c r="S171" s="9" t="s">
        <v>106</v>
      </c>
      <c r="T171" s="9" t="s">
        <v>107</v>
      </c>
      <c r="U171" s="50" t="s">
        <v>105</v>
      </c>
      <c r="V171" s="50" t="s">
        <v>106</v>
      </c>
      <c r="W171" s="50" t="s">
        <v>107</v>
      </c>
      <c r="X171" s="9" t="s">
        <v>105</v>
      </c>
      <c r="Y171" s="9" t="s">
        <v>106</v>
      </c>
      <c r="Z171" s="9" t="s">
        <v>107</v>
      </c>
      <c r="AA171" s="50" t="s">
        <v>105</v>
      </c>
      <c r="AB171" s="50" t="s">
        <v>106</v>
      </c>
      <c r="AC171" s="50" t="s">
        <v>107</v>
      </c>
      <c r="AD171" s="9" t="s">
        <v>105</v>
      </c>
      <c r="AE171" s="9" t="s">
        <v>106</v>
      </c>
      <c r="AF171" s="9" t="s">
        <v>107</v>
      </c>
    </row>
    <row r="172" spans="1:32" hidden="1">
      <c r="B172" s="16" t="s">
        <v>108</v>
      </c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44">
        <f t="shared" ref="AA172:AF176" si="119">C172+I172++O172+U172</f>
        <v>0</v>
      </c>
      <c r="AB172" s="44">
        <f t="shared" si="119"/>
        <v>0</v>
      </c>
      <c r="AC172" s="44">
        <f t="shared" si="119"/>
        <v>0</v>
      </c>
      <c r="AD172" s="44">
        <f t="shared" si="119"/>
        <v>0</v>
      </c>
      <c r="AE172" s="44">
        <f t="shared" si="119"/>
        <v>0</v>
      </c>
      <c r="AF172" s="44">
        <f t="shared" si="119"/>
        <v>0</v>
      </c>
    </row>
    <row r="173" spans="1:32" hidden="1">
      <c r="B173" s="16" t="s">
        <v>109</v>
      </c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44">
        <f t="shared" si="119"/>
        <v>0</v>
      </c>
      <c r="AB173" s="44">
        <f t="shared" si="119"/>
        <v>0</v>
      </c>
      <c r="AC173" s="44">
        <f t="shared" si="119"/>
        <v>0</v>
      </c>
      <c r="AD173" s="44">
        <f t="shared" si="119"/>
        <v>0</v>
      </c>
      <c r="AE173" s="44">
        <f t="shared" si="119"/>
        <v>0</v>
      </c>
      <c r="AF173" s="44">
        <f t="shared" si="119"/>
        <v>0</v>
      </c>
    </row>
    <row r="174" spans="1:32" hidden="1">
      <c r="B174" s="16" t="s">
        <v>110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44">
        <f t="shared" si="119"/>
        <v>0</v>
      </c>
      <c r="AB174" s="44">
        <f t="shared" si="119"/>
        <v>0</v>
      </c>
      <c r="AC174" s="44">
        <f t="shared" si="119"/>
        <v>0</v>
      </c>
      <c r="AD174" s="44">
        <f t="shared" si="119"/>
        <v>0</v>
      </c>
      <c r="AE174" s="44">
        <f t="shared" si="119"/>
        <v>0</v>
      </c>
      <c r="AF174" s="44">
        <f t="shared" si="119"/>
        <v>0</v>
      </c>
    </row>
    <row r="175" spans="1:32" hidden="1">
      <c r="B175" s="16" t="s">
        <v>111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44">
        <f t="shared" si="119"/>
        <v>0</v>
      </c>
      <c r="AB175" s="44">
        <f t="shared" si="119"/>
        <v>0</v>
      </c>
      <c r="AC175" s="44">
        <f t="shared" si="119"/>
        <v>0</v>
      </c>
      <c r="AD175" s="44">
        <f t="shared" si="119"/>
        <v>0</v>
      </c>
      <c r="AE175" s="44">
        <f t="shared" si="119"/>
        <v>0</v>
      </c>
      <c r="AF175" s="44">
        <f t="shared" si="119"/>
        <v>0</v>
      </c>
    </row>
    <row r="176" spans="1:32" hidden="1">
      <c r="B176" s="16" t="s">
        <v>112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44">
        <f t="shared" si="119"/>
        <v>0</v>
      </c>
      <c r="AB176" s="44">
        <f t="shared" si="119"/>
        <v>0</v>
      </c>
      <c r="AC176" s="44">
        <f t="shared" si="119"/>
        <v>0</v>
      </c>
      <c r="AD176" s="44">
        <f t="shared" si="119"/>
        <v>0</v>
      </c>
      <c r="AE176" s="44">
        <f t="shared" si="119"/>
        <v>0</v>
      </c>
      <c r="AF176" s="44">
        <f t="shared" si="119"/>
        <v>0</v>
      </c>
    </row>
    <row r="177" spans="2:32" hidden="1">
      <c r="B177" s="16" t="s">
        <v>113</v>
      </c>
      <c r="C177" s="44">
        <f>+C178+C179++C180+C181+C182</f>
        <v>0</v>
      </c>
      <c r="D177" s="44">
        <f t="shared" ref="D177:AF177" si="120">+D178+D179++D180+D181+D182</f>
        <v>0</v>
      </c>
      <c r="E177" s="44">
        <f t="shared" si="120"/>
        <v>0</v>
      </c>
      <c r="F177" s="44">
        <f t="shared" si="120"/>
        <v>0</v>
      </c>
      <c r="G177" s="44">
        <f t="shared" si="120"/>
        <v>0</v>
      </c>
      <c r="H177" s="44">
        <f t="shared" si="120"/>
        <v>0</v>
      </c>
      <c r="I177" s="44">
        <f t="shared" si="120"/>
        <v>0</v>
      </c>
      <c r="J177" s="44">
        <f t="shared" si="120"/>
        <v>0</v>
      </c>
      <c r="K177" s="44">
        <f t="shared" si="120"/>
        <v>0</v>
      </c>
      <c r="L177" s="44">
        <f t="shared" si="120"/>
        <v>0</v>
      </c>
      <c r="M177" s="44">
        <f t="shared" si="120"/>
        <v>0</v>
      </c>
      <c r="N177" s="44">
        <f t="shared" si="120"/>
        <v>0</v>
      </c>
      <c r="O177" s="44">
        <f t="shared" si="120"/>
        <v>0</v>
      </c>
      <c r="P177" s="44">
        <f t="shared" si="120"/>
        <v>0</v>
      </c>
      <c r="Q177" s="44">
        <f t="shared" si="120"/>
        <v>0</v>
      </c>
      <c r="R177" s="44">
        <f t="shared" si="120"/>
        <v>0</v>
      </c>
      <c r="S177" s="44">
        <f t="shared" si="120"/>
        <v>0</v>
      </c>
      <c r="T177" s="44">
        <f t="shared" si="120"/>
        <v>0</v>
      </c>
      <c r="U177" s="44">
        <f t="shared" si="120"/>
        <v>0</v>
      </c>
      <c r="V177" s="44">
        <f t="shared" si="120"/>
        <v>0</v>
      </c>
      <c r="W177" s="44">
        <f t="shared" si="120"/>
        <v>0</v>
      </c>
      <c r="X177" s="44">
        <f t="shared" si="120"/>
        <v>0</v>
      </c>
      <c r="Y177" s="44">
        <f t="shared" si="120"/>
        <v>0</v>
      </c>
      <c r="Z177" s="44">
        <f t="shared" si="120"/>
        <v>0</v>
      </c>
      <c r="AA177" s="44">
        <f t="shared" si="120"/>
        <v>0</v>
      </c>
      <c r="AB177" s="44">
        <f t="shared" si="120"/>
        <v>0</v>
      </c>
      <c r="AC177" s="44">
        <f t="shared" si="120"/>
        <v>0</v>
      </c>
      <c r="AD177" s="44">
        <f t="shared" si="120"/>
        <v>0</v>
      </c>
      <c r="AE177" s="44">
        <f t="shared" si="120"/>
        <v>0</v>
      </c>
      <c r="AF177" s="44">
        <f t="shared" si="120"/>
        <v>0</v>
      </c>
    </row>
    <row r="178" spans="2:32" hidden="1">
      <c r="B178" s="12" t="s">
        <v>98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44">
        <f t="shared" ref="AA178:AF182" si="121">C178+I178++O178+U178</f>
        <v>0</v>
      </c>
      <c r="AB178" s="44">
        <f t="shared" si="121"/>
        <v>0</v>
      </c>
      <c r="AC178" s="44">
        <f t="shared" si="121"/>
        <v>0</v>
      </c>
      <c r="AD178" s="44">
        <f t="shared" si="121"/>
        <v>0</v>
      </c>
      <c r="AE178" s="44">
        <f t="shared" si="121"/>
        <v>0</v>
      </c>
      <c r="AF178" s="44">
        <f t="shared" si="121"/>
        <v>0</v>
      </c>
    </row>
    <row r="179" spans="2:32" hidden="1">
      <c r="B179" s="12" t="s">
        <v>99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44">
        <f t="shared" si="121"/>
        <v>0</v>
      </c>
      <c r="AB179" s="44">
        <f t="shared" si="121"/>
        <v>0</v>
      </c>
      <c r="AC179" s="44">
        <f t="shared" si="121"/>
        <v>0</v>
      </c>
      <c r="AD179" s="44">
        <f t="shared" si="121"/>
        <v>0</v>
      </c>
      <c r="AE179" s="44">
        <f t="shared" si="121"/>
        <v>0</v>
      </c>
      <c r="AF179" s="44">
        <f t="shared" si="121"/>
        <v>0</v>
      </c>
    </row>
    <row r="180" spans="2:32" hidden="1">
      <c r="B180" s="12" t="s">
        <v>100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44">
        <f t="shared" si="121"/>
        <v>0</v>
      </c>
      <c r="AB180" s="44">
        <f t="shared" si="121"/>
        <v>0</v>
      </c>
      <c r="AC180" s="44">
        <f t="shared" si="121"/>
        <v>0</v>
      </c>
      <c r="AD180" s="44">
        <f t="shared" si="121"/>
        <v>0</v>
      </c>
      <c r="AE180" s="44">
        <f t="shared" si="121"/>
        <v>0</v>
      </c>
      <c r="AF180" s="44">
        <f t="shared" si="121"/>
        <v>0</v>
      </c>
    </row>
    <row r="181" spans="2:32" hidden="1">
      <c r="B181" s="12" t="s">
        <v>101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44">
        <f t="shared" si="121"/>
        <v>0</v>
      </c>
      <c r="AB181" s="44">
        <f t="shared" si="121"/>
        <v>0</v>
      </c>
      <c r="AC181" s="44">
        <f t="shared" si="121"/>
        <v>0</v>
      </c>
      <c r="AD181" s="44">
        <f t="shared" si="121"/>
        <v>0</v>
      </c>
      <c r="AE181" s="44">
        <f t="shared" si="121"/>
        <v>0</v>
      </c>
      <c r="AF181" s="44">
        <f t="shared" si="121"/>
        <v>0</v>
      </c>
    </row>
    <row r="182" spans="2:32" hidden="1">
      <c r="B182" s="12" t="s">
        <v>102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44">
        <f t="shared" si="121"/>
        <v>0</v>
      </c>
      <c r="AB182" s="44">
        <f t="shared" si="121"/>
        <v>0</v>
      </c>
      <c r="AC182" s="44">
        <f t="shared" si="121"/>
        <v>0</v>
      </c>
      <c r="AD182" s="44">
        <f t="shared" si="121"/>
        <v>0</v>
      </c>
      <c r="AE182" s="44">
        <f t="shared" si="121"/>
        <v>0</v>
      </c>
      <c r="AF182" s="44">
        <f t="shared" si="121"/>
        <v>0</v>
      </c>
    </row>
    <row r="183" spans="2:32" s="41" customFormat="1" hidden="1">
      <c r="B183" s="29" t="s">
        <v>114</v>
      </c>
      <c r="C183" s="32">
        <f t="shared" ref="C183:AF183" si="122">SUM(C172:C177)</f>
        <v>0</v>
      </c>
      <c r="D183" s="32">
        <f t="shared" si="122"/>
        <v>0</v>
      </c>
      <c r="E183" s="32">
        <f t="shared" si="122"/>
        <v>0</v>
      </c>
      <c r="F183" s="32">
        <f t="shared" si="122"/>
        <v>0</v>
      </c>
      <c r="G183" s="32">
        <f t="shared" si="122"/>
        <v>0</v>
      </c>
      <c r="H183" s="32">
        <f t="shared" si="122"/>
        <v>0</v>
      </c>
      <c r="I183" s="32">
        <f t="shared" si="122"/>
        <v>0</v>
      </c>
      <c r="J183" s="32">
        <f t="shared" si="122"/>
        <v>0</v>
      </c>
      <c r="K183" s="32">
        <f t="shared" si="122"/>
        <v>0</v>
      </c>
      <c r="L183" s="32">
        <f t="shared" si="122"/>
        <v>0</v>
      </c>
      <c r="M183" s="32">
        <f t="shared" si="122"/>
        <v>0</v>
      </c>
      <c r="N183" s="32">
        <f t="shared" si="122"/>
        <v>0</v>
      </c>
      <c r="O183" s="32">
        <f t="shared" si="122"/>
        <v>0</v>
      </c>
      <c r="P183" s="32">
        <f t="shared" si="122"/>
        <v>0</v>
      </c>
      <c r="Q183" s="32">
        <f t="shared" si="122"/>
        <v>0</v>
      </c>
      <c r="R183" s="32">
        <f t="shared" si="122"/>
        <v>0</v>
      </c>
      <c r="S183" s="32">
        <f t="shared" si="122"/>
        <v>0</v>
      </c>
      <c r="T183" s="32">
        <f t="shared" si="122"/>
        <v>0</v>
      </c>
      <c r="U183" s="32">
        <f t="shared" si="122"/>
        <v>0</v>
      </c>
      <c r="V183" s="32">
        <f t="shared" si="122"/>
        <v>0</v>
      </c>
      <c r="W183" s="32">
        <f t="shared" si="122"/>
        <v>0</v>
      </c>
      <c r="X183" s="32">
        <f t="shared" si="122"/>
        <v>0</v>
      </c>
      <c r="Y183" s="32">
        <f t="shared" si="122"/>
        <v>0</v>
      </c>
      <c r="Z183" s="32">
        <f t="shared" si="122"/>
        <v>0</v>
      </c>
      <c r="AA183" s="32">
        <f t="shared" si="122"/>
        <v>0</v>
      </c>
      <c r="AB183" s="32">
        <f t="shared" si="122"/>
        <v>0</v>
      </c>
      <c r="AC183" s="32">
        <f t="shared" si="122"/>
        <v>0</v>
      </c>
      <c r="AD183" s="32">
        <f t="shared" si="122"/>
        <v>0</v>
      </c>
      <c r="AE183" s="32">
        <f t="shared" si="122"/>
        <v>0</v>
      </c>
      <c r="AF183" s="32">
        <f t="shared" si="122"/>
        <v>0</v>
      </c>
    </row>
    <row r="184" spans="2:32" hidden="1">
      <c r="N184" s="48"/>
      <c r="O184" s="48"/>
    </row>
    <row r="185" spans="2:32" hidden="1">
      <c r="N185" s="48"/>
      <c r="O185" s="48"/>
    </row>
    <row r="186" spans="2:32" hidden="1">
      <c r="B186" s="8" t="s">
        <v>115</v>
      </c>
      <c r="C186" s="131" t="s">
        <v>10</v>
      </c>
      <c r="D186" s="138"/>
      <c r="E186" s="131" t="s">
        <v>11</v>
      </c>
      <c r="F186" s="138"/>
      <c r="G186" s="131" t="s">
        <v>12</v>
      </c>
      <c r="H186" s="138"/>
      <c r="I186" s="131" t="s">
        <v>13</v>
      </c>
      <c r="J186" s="138"/>
      <c r="K186" s="133" t="s">
        <v>14</v>
      </c>
      <c r="L186" s="134"/>
    </row>
    <row r="187" spans="2:32" hidden="1">
      <c r="B187" s="8"/>
      <c r="C187" s="9" t="str">
        <f t="shared" ref="C187:K187" si="123">$B$6</f>
        <v>2021-22</v>
      </c>
      <c r="D187" s="9" t="str">
        <f t="shared" ref="D187:L187" si="124">$B$7</f>
        <v>2020-21</v>
      </c>
      <c r="E187" s="9" t="str">
        <f t="shared" si="123"/>
        <v>2021-22</v>
      </c>
      <c r="F187" s="9" t="str">
        <f t="shared" si="124"/>
        <v>2020-21</v>
      </c>
      <c r="G187" s="9" t="str">
        <f t="shared" si="123"/>
        <v>2021-22</v>
      </c>
      <c r="H187" s="9" t="str">
        <f t="shared" si="124"/>
        <v>2020-21</v>
      </c>
      <c r="I187" s="9" t="str">
        <f t="shared" si="123"/>
        <v>2021-22</v>
      </c>
      <c r="J187" s="9" t="str">
        <f t="shared" si="124"/>
        <v>2020-21</v>
      </c>
      <c r="K187" s="9" t="str">
        <f t="shared" si="123"/>
        <v>2021-22</v>
      </c>
      <c r="L187" s="9" t="str">
        <f t="shared" si="124"/>
        <v>2020-21</v>
      </c>
    </row>
    <row r="188" spans="2:32" hidden="1">
      <c r="B188" s="8"/>
      <c r="C188" s="51" t="s">
        <v>116</v>
      </c>
      <c r="D188" s="51" t="s">
        <v>116</v>
      </c>
      <c r="E188" s="51" t="s">
        <v>116</v>
      </c>
      <c r="F188" s="51" t="s">
        <v>116</v>
      </c>
      <c r="G188" s="51" t="s">
        <v>116</v>
      </c>
      <c r="H188" s="51" t="s">
        <v>116</v>
      </c>
      <c r="I188" s="51" t="s">
        <v>116</v>
      </c>
      <c r="J188" s="51" t="s">
        <v>116</v>
      </c>
      <c r="K188" s="51" t="s">
        <v>116</v>
      </c>
      <c r="L188" s="51" t="s">
        <v>116</v>
      </c>
    </row>
    <row r="189" spans="2:32" hidden="1">
      <c r="B189" s="16" t="s">
        <v>117</v>
      </c>
      <c r="C189" s="37"/>
      <c r="D189" s="37"/>
      <c r="E189" s="37"/>
      <c r="F189" s="37"/>
      <c r="G189" s="37"/>
      <c r="H189" s="37"/>
      <c r="I189" s="37"/>
      <c r="J189" s="37"/>
      <c r="K189" s="44">
        <f>C189+E189+G189+I189</f>
        <v>0</v>
      </c>
      <c r="L189" s="44">
        <f>D189+F189+H189+J189</f>
        <v>0</v>
      </c>
    </row>
    <row r="190" spans="2:32" hidden="1">
      <c r="B190" s="16" t="s">
        <v>118</v>
      </c>
      <c r="C190" s="37"/>
      <c r="D190" s="37"/>
      <c r="E190" s="37"/>
      <c r="F190" s="37"/>
      <c r="G190" s="37"/>
      <c r="H190" s="37"/>
      <c r="I190" s="37"/>
      <c r="J190" s="37"/>
      <c r="K190" s="44">
        <f t="shared" ref="K190:L191" si="125">C190+E190+G190+I190</f>
        <v>0</v>
      </c>
      <c r="L190" s="44">
        <f t="shared" si="125"/>
        <v>0</v>
      </c>
    </row>
    <row r="191" spans="2:32" hidden="1">
      <c r="B191" s="16" t="s">
        <v>119</v>
      </c>
      <c r="C191" s="37"/>
      <c r="D191" s="37"/>
      <c r="E191" s="37"/>
      <c r="F191" s="37"/>
      <c r="G191" s="37"/>
      <c r="H191" s="37"/>
      <c r="I191" s="37"/>
      <c r="J191" s="37"/>
      <c r="K191" s="44">
        <f t="shared" si="125"/>
        <v>0</v>
      </c>
      <c r="L191" s="44">
        <f t="shared" si="125"/>
        <v>0</v>
      </c>
    </row>
    <row r="192" spans="2:32" s="41" customFormat="1" hidden="1">
      <c r="B192" s="29" t="s">
        <v>120</v>
      </c>
      <c r="C192" s="32">
        <f>+C189+C190+C191</f>
        <v>0</v>
      </c>
      <c r="D192" s="32">
        <f t="shared" ref="D192:F192" si="126">+D189+D190+D191</f>
        <v>0</v>
      </c>
      <c r="E192" s="32">
        <f>+E189+E190+E191</f>
        <v>0</v>
      </c>
      <c r="F192" s="32">
        <f t="shared" si="126"/>
        <v>0</v>
      </c>
      <c r="G192" s="32">
        <f>+G189+G190+G191</f>
        <v>0</v>
      </c>
      <c r="H192" s="32">
        <f t="shared" ref="H192" si="127">+H189+H190+H191</f>
        <v>0</v>
      </c>
      <c r="I192" s="32">
        <f>+I189+I190+I191</f>
        <v>0</v>
      </c>
      <c r="J192" s="32">
        <f t="shared" ref="J192" si="128">+J189+J190+J191</f>
        <v>0</v>
      </c>
      <c r="K192" s="32">
        <f>+K189+K190+K191</f>
        <v>0</v>
      </c>
      <c r="L192" s="32">
        <f t="shared" ref="L192" si="129">+L189+L190+L191</f>
        <v>0</v>
      </c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s="41" customFormat="1" hidden="1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s="41" customFormat="1" hidden="1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29.25" hidden="1" customHeight="1">
      <c r="A195" s="81" t="s">
        <v>133</v>
      </c>
      <c r="B195" s="130" t="s">
        <v>134</v>
      </c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N195" s="48"/>
      <c r="O195" s="48"/>
    </row>
    <row r="203" spans="1:22" hidden="1">
      <c r="B203" s="54" t="s">
        <v>125</v>
      </c>
      <c r="C203" s="52" t="str">
        <f>IF(ISBLANK(C109),"",C109)</f>
        <v/>
      </c>
      <c r="D203" s="52"/>
      <c r="E203" s="52" t="str">
        <f>IF(ISBLANK(E109),"",E109)</f>
        <v/>
      </c>
      <c r="F203" s="52"/>
      <c r="G203" s="52" t="str">
        <f>IF(ISBLANK(G109),"",G109)</f>
        <v/>
      </c>
      <c r="H203" s="52"/>
      <c r="I203" s="52" t="str">
        <f>IF(ISBLANK(I109),"",I109)</f>
        <v/>
      </c>
      <c r="J203" s="52"/>
      <c r="K203" s="53" t="e">
        <f>LOOKUP(2,1/(C203:J203&lt;&gt;""),C203:J203)</f>
        <v>#N/A</v>
      </c>
    </row>
    <row r="204" spans="1:22" hidden="1">
      <c r="B204" s="54" t="s">
        <v>3</v>
      </c>
      <c r="C204" s="53"/>
      <c r="D204" s="52" t="str">
        <f>IF(ISBLANK(D109),"",D109)</f>
        <v/>
      </c>
      <c r="E204" s="53"/>
      <c r="F204" s="52" t="str">
        <f>IF(ISBLANK(F109),"",F109)</f>
        <v/>
      </c>
      <c r="G204" s="53"/>
      <c r="H204" s="52" t="str">
        <f>IF(ISBLANK(H109),"",H109)</f>
        <v/>
      </c>
      <c r="I204" s="53"/>
      <c r="J204" s="52" t="str">
        <f>IF(ISBLANK(J109),"",J109)</f>
        <v/>
      </c>
      <c r="K204" s="53" t="e">
        <f>LOOKUP(2,1/(C204:J204&lt;&gt;""),C204:J204)</f>
        <v>#N/A</v>
      </c>
    </row>
    <row r="205" spans="1:22" hidden="1">
      <c r="B205" s="54" t="s">
        <v>2</v>
      </c>
      <c r="C205" s="52" t="str">
        <f>IF(C110=0,"",C110)</f>
        <v/>
      </c>
      <c r="D205" s="54"/>
      <c r="E205" s="52" t="str">
        <f>IF(E110=0,"",E110)</f>
        <v/>
      </c>
      <c r="F205" s="54"/>
      <c r="G205" s="52" t="str">
        <f>IF(G110=0,"",G110)</f>
        <v/>
      </c>
      <c r="H205" s="54"/>
      <c r="I205" s="52" t="str">
        <f>IF(I110=0,"",I110)</f>
        <v/>
      </c>
      <c r="J205" s="54"/>
      <c r="K205" s="53" t="e">
        <f>LOOKUP(2,1/(C205:J205&lt;&gt;""),C205:J205)</f>
        <v>#N/A</v>
      </c>
    </row>
    <row r="206" spans="1:22" hidden="1">
      <c r="B206" s="54"/>
      <c r="C206" s="55"/>
      <c r="D206" s="52" t="str">
        <f>IF(D110=0,"",D110)</f>
        <v/>
      </c>
      <c r="E206" s="54"/>
      <c r="F206" s="52" t="str">
        <f>IF(F110=0,"",F110)</f>
        <v/>
      </c>
      <c r="G206" s="54"/>
      <c r="H206" s="52" t="str">
        <f>IF(H110=0,"",H110)</f>
        <v/>
      </c>
      <c r="I206" s="54"/>
      <c r="J206" s="52" t="str">
        <f>IF(J110=0,"",J110)</f>
        <v/>
      </c>
      <c r="K206" s="53" t="e">
        <f>LOOKUP(2,1/(C206:J206&lt;&gt;""),C206:J206)</f>
        <v>#N/A</v>
      </c>
    </row>
    <row r="207" spans="1:22" hidden="1">
      <c r="B207" s="54"/>
      <c r="C207" s="54"/>
      <c r="D207" s="54"/>
      <c r="E207" s="54"/>
      <c r="F207" s="54"/>
      <c r="G207" s="54"/>
      <c r="H207" s="54"/>
      <c r="I207" s="54"/>
      <c r="J207" s="54"/>
      <c r="K207" s="54"/>
    </row>
    <row r="208" spans="1:22" hidden="1">
      <c r="B208" s="54" t="s">
        <v>126</v>
      </c>
      <c r="C208" s="66">
        <f t="shared" ref="C208:J208" si="130">C62</f>
        <v>278201269</v>
      </c>
      <c r="D208" s="66">
        <f t="shared" si="130"/>
        <v>267643584.76999998</v>
      </c>
      <c r="E208" s="66">
        <f t="shared" si="130"/>
        <v>275568885</v>
      </c>
      <c r="F208" s="66">
        <f t="shared" si="130"/>
        <v>265228466.35000002</v>
      </c>
      <c r="G208" s="66">
        <f t="shared" si="130"/>
        <v>254422484</v>
      </c>
      <c r="H208" s="66">
        <f t="shared" si="130"/>
        <v>275343792.13</v>
      </c>
      <c r="I208" s="66">
        <f t="shared" si="130"/>
        <v>0</v>
      </c>
      <c r="J208" s="66">
        <f t="shared" si="130"/>
        <v>248663758.43000001</v>
      </c>
      <c r="K208" s="66"/>
    </row>
    <row r="209" spans="2:11" hidden="1">
      <c r="B209" s="54" t="s">
        <v>3</v>
      </c>
      <c r="C209" s="66">
        <f>IF(C208=0,"",C208)</f>
        <v>278201269</v>
      </c>
      <c r="D209" s="67"/>
      <c r="E209" s="66">
        <f t="shared" ref="E209" si="131">IF(E208=0,"",E208)</f>
        <v>275568885</v>
      </c>
      <c r="F209" s="67"/>
      <c r="G209" s="66">
        <f t="shared" ref="G209" si="132">IF(G208=0,"",G208)</f>
        <v>254422484</v>
      </c>
      <c r="H209" s="67"/>
      <c r="I209" s="66" t="str">
        <f t="shared" ref="I209" si="133">IF(I208=0,"",I208)</f>
        <v/>
      </c>
      <c r="J209" s="67"/>
      <c r="K209" s="66">
        <f>LOOKUP(2,1/(C209:J209&lt;&gt;""),C209:J209)</f>
        <v>254422484</v>
      </c>
    </row>
    <row r="210" spans="2:11" hidden="1">
      <c r="B210" s="54" t="s">
        <v>2</v>
      </c>
      <c r="C210" s="67"/>
      <c r="D210" s="66">
        <f>IF(D208=0,"",D208)</f>
        <v>267643584.76999998</v>
      </c>
      <c r="E210" s="67"/>
      <c r="F210" s="66">
        <f>IF(F208=0,"",F208)</f>
        <v>265228466.35000002</v>
      </c>
      <c r="G210" s="67"/>
      <c r="H210" s="66">
        <f>IF(H208=0,"",H208)</f>
        <v>275343792.13</v>
      </c>
      <c r="I210" s="67"/>
      <c r="J210" s="66">
        <f>IF(J208=0,"",J208)</f>
        <v>248663758.43000001</v>
      </c>
      <c r="K210" s="66">
        <f>LOOKUP(2,1/(C210:J210&lt;&gt;""),C210:J210)</f>
        <v>248663758.43000001</v>
      </c>
    </row>
    <row r="211" spans="2:11" customFormat="1" hidden="1"/>
    <row r="212" spans="2:11" customFormat="1" hidden="1"/>
    <row r="213" spans="2:11" hidden="1">
      <c r="B213" s="54" t="s">
        <v>123</v>
      </c>
      <c r="C213" s="66">
        <f t="shared" ref="C213:J213" si="134">C82</f>
        <v>62757630</v>
      </c>
      <c r="D213" s="66">
        <f t="shared" si="134"/>
        <v>66334890</v>
      </c>
      <c r="E213" s="66">
        <f t="shared" si="134"/>
        <v>76401180</v>
      </c>
      <c r="F213" s="66">
        <f t="shared" si="134"/>
        <v>67083040</v>
      </c>
      <c r="G213" s="66">
        <f t="shared" si="134"/>
        <v>88496930</v>
      </c>
      <c r="H213" s="66">
        <f t="shared" si="134"/>
        <v>76827610</v>
      </c>
      <c r="I213" s="66">
        <f t="shared" si="134"/>
        <v>0</v>
      </c>
      <c r="J213" s="66">
        <f t="shared" si="134"/>
        <v>97659970</v>
      </c>
      <c r="K213" s="66"/>
    </row>
    <row r="214" spans="2:11" hidden="1">
      <c r="B214" s="54" t="s">
        <v>3</v>
      </c>
      <c r="C214" s="66">
        <f>IF(C213=0,"",C213)</f>
        <v>62757630</v>
      </c>
      <c r="D214" s="67"/>
      <c r="E214" s="66">
        <f t="shared" ref="E214:I214" si="135">IF(E213=0,"",E213)</f>
        <v>76401180</v>
      </c>
      <c r="F214" s="67"/>
      <c r="G214" s="66">
        <f t="shared" si="135"/>
        <v>88496930</v>
      </c>
      <c r="H214" s="67"/>
      <c r="I214" s="66" t="str">
        <f t="shared" si="135"/>
        <v/>
      </c>
      <c r="J214" s="67"/>
      <c r="K214" s="66">
        <f>LOOKUP(2,1/(C214:J214&lt;&gt;""),C214:J214)</f>
        <v>88496930</v>
      </c>
    </row>
    <row r="215" spans="2:11" hidden="1">
      <c r="B215" s="54" t="s">
        <v>2</v>
      </c>
      <c r="C215" s="67"/>
      <c r="D215" s="66">
        <f>IF(D213=0,"",D213)</f>
        <v>66334890</v>
      </c>
      <c r="E215" s="67"/>
      <c r="F215" s="66">
        <f>IF(F213=0,"",F213)</f>
        <v>67083040</v>
      </c>
      <c r="G215" s="67"/>
      <c r="H215" s="66">
        <f>IF(H213=0,"",H213)</f>
        <v>76827610</v>
      </c>
      <c r="I215" s="67"/>
      <c r="J215" s="66">
        <f>IF(J213=0,"",J213)</f>
        <v>97659970</v>
      </c>
      <c r="K215" s="66">
        <f>LOOKUP(2,1/(C215:J215&lt;&gt;""),C215:J215)</f>
        <v>97659970</v>
      </c>
    </row>
    <row r="216" spans="2:11" hidden="1">
      <c r="B216" s="54"/>
      <c r="C216" s="54"/>
      <c r="D216" s="54"/>
      <c r="E216" s="54"/>
      <c r="F216" s="54"/>
      <c r="G216" s="54"/>
      <c r="H216" s="54"/>
      <c r="I216" s="54"/>
      <c r="J216" s="54"/>
      <c r="K216" s="54"/>
    </row>
    <row r="217" spans="2:11" hidden="1">
      <c r="B217" s="54" t="s">
        <v>124</v>
      </c>
      <c r="C217" s="68" t="e">
        <f>C74+#REF!+#REF!</f>
        <v>#REF!</v>
      </c>
      <c r="D217" s="68" t="e">
        <f>D74+#REF!+#REF!</f>
        <v>#REF!</v>
      </c>
      <c r="E217" s="68" t="e">
        <f>E74+#REF!+#REF!</f>
        <v>#REF!</v>
      </c>
      <c r="F217" s="68" t="e">
        <f>F74+#REF!+#REF!</f>
        <v>#REF!</v>
      </c>
      <c r="G217" s="68" t="e">
        <f>G74+#REF!+#REF!</f>
        <v>#REF!</v>
      </c>
      <c r="H217" s="68" t="e">
        <f>H74+#REF!+#REF!</f>
        <v>#REF!</v>
      </c>
      <c r="I217" s="68" t="e">
        <f>I74+#REF!+#REF!</f>
        <v>#REF!</v>
      </c>
      <c r="J217" s="68" t="e">
        <f>J74+#REF!+#REF!</f>
        <v>#REF!</v>
      </c>
      <c r="K217" s="69"/>
    </row>
    <row r="218" spans="2:11" hidden="1">
      <c r="B218" s="54" t="s">
        <v>3</v>
      </c>
      <c r="C218" s="68" t="e">
        <f>IF(C217=0,"",C217)</f>
        <v>#REF!</v>
      </c>
      <c r="D218" s="67"/>
      <c r="E218" s="68" t="e">
        <f>IF(E217=0,"",E217)</f>
        <v>#REF!</v>
      </c>
      <c r="F218" s="67"/>
      <c r="G218" s="68" t="e">
        <f>IF(G217=0,"",G217)</f>
        <v>#REF!</v>
      </c>
      <c r="H218" s="67"/>
      <c r="I218" s="68" t="e">
        <f>IF(I217=0,"",I217)</f>
        <v>#REF!</v>
      </c>
      <c r="J218" s="67"/>
      <c r="K218" s="68" t="e">
        <f>LOOKUP(2,1/(C218:J218&lt;&gt;""),C218:J218)</f>
        <v>#N/A</v>
      </c>
    </row>
    <row r="219" spans="2:11" hidden="1">
      <c r="B219" s="54" t="s">
        <v>2</v>
      </c>
      <c r="C219" s="54"/>
      <c r="D219" s="68" t="e">
        <f>IF(D217=0,"",D217)</f>
        <v>#REF!</v>
      </c>
      <c r="E219" s="54"/>
      <c r="F219" s="68" t="e">
        <f>IF(F217=0,"",F217)</f>
        <v>#REF!</v>
      </c>
      <c r="G219" s="54"/>
      <c r="H219" s="68" t="e">
        <f>IF(H217=0,"",H217)</f>
        <v>#REF!</v>
      </c>
      <c r="I219" s="54"/>
      <c r="J219" s="68" t="e">
        <f>IF(J217=0,"",J217)</f>
        <v>#REF!</v>
      </c>
      <c r="K219" s="68" t="e">
        <f>LOOKUP(2,1/(C219:J219&lt;&gt;""),C219:J219)</f>
        <v>#N/A</v>
      </c>
    </row>
    <row r="220" spans="2:11" hidden="1"/>
    <row r="221" spans="2:11" hidden="1"/>
  </sheetData>
  <mergeCells count="53">
    <mergeCell ref="B164:L164"/>
    <mergeCell ref="C149:D149"/>
    <mergeCell ref="E149:F149"/>
    <mergeCell ref="G149:H149"/>
    <mergeCell ref="I149:J149"/>
    <mergeCell ref="K149:L149"/>
    <mergeCell ref="C35:D35"/>
    <mergeCell ref="E35:F35"/>
    <mergeCell ref="G35:H35"/>
    <mergeCell ref="I35:J35"/>
    <mergeCell ref="K35:L35"/>
    <mergeCell ref="C186:D186"/>
    <mergeCell ref="E186:F186"/>
    <mergeCell ref="G186:H186"/>
    <mergeCell ref="I186:J186"/>
    <mergeCell ref="K186:L186"/>
    <mergeCell ref="O169:T169"/>
    <mergeCell ref="U169:Z169"/>
    <mergeCell ref="AA169:AF169"/>
    <mergeCell ref="C170:E170"/>
    <mergeCell ref="F170:H170"/>
    <mergeCell ref="I170:K170"/>
    <mergeCell ref="L170:N170"/>
    <mergeCell ref="O170:Q170"/>
    <mergeCell ref="R170:T170"/>
    <mergeCell ref="U170:W170"/>
    <mergeCell ref="C169:H169"/>
    <mergeCell ref="I169:N169"/>
    <mergeCell ref="X170:Z170"/>
    <mergeCell ref="AA170:AC170"/>
    <mergeCell ref="AD170:AF170"/>
    <mergeCell ref="K86:L86"/>
    <mergeCell ref="C133:D133"/>
    <mergeCell ref="E133:F133"/>
    <mergeCell ref="G133:H133"/>
    <mergeCell ref="I133:J133"/>
    <mergeCell ref="K133:L133"/>
    <mergeCell ref="C2:G2"/>
    <mergeCell ref="B195:L195"/>
    <mergeCell ref="C12:D12"/>
    <mergeCell ref="E12:F12"/>
    <mergeCell ref="G12:H12"/>
    <mergeCell ref="I12:J12"/>
    <mergeCell ref="K12:L12"/>
    <mergeCell ref="C119:D119"/>
    <mergeCell ref="E119:F119"/>
    <mergeCell ref="G119:H119"/>
    <mergeCell ref="I119:J119"/>
    <mergeCell ref="K119:L119"/>
    <mergeCell ref="C86:D86"/>
    <mergeCell ref="E86:F86"/>
    <mergeCell ref="G86:H86"/>
    <mergeCell ref="I86:J86"/>
  </mergeCells>
  <dataValidations count="3">
    <dataValidation type="decimal" operator="greaterThan" allowBlank="1" showInputMessage="1" showErrorMessage="1" sqref="C109:J109">
      <formula1>0</formula1>
    </dataValidation>
    <dataValidation type="list" allowBlank="1" showInputMessage="1" showErrorMessage="1" sqref="B6">
      <formula1>$V$6:$V$12</formula1>
    </dataValidation>
    <dataValidation type="list" allowBlank="1" showInputMessage="1" showErrorMessage="1" sqref="C32:J32">
      <formula1>"Yes,No"</formula1>
    </dataValidation>
  </dataValidations>
  <pageMargins left="0.23622047244094499" right="0.17" top="0.51" bottom="0.23" header="0.18" footer="0.17"/>
  <pageSetup paperSize="9" scale="59" fitToWidth="0" fitToHeight="0" orientation="landscape" verticalDpi="1200" r:id="rId1"/>
  <headerFooter>
    <oddFooter>&amp;RQuarterly Format Discom December 2021</oddFooter>
  </headerFooter>
  <colBreaks count="2" manualBreakCount="2">
    <brk id="14" min="168" max="182" man="1"/>
    <brk id="26" min="168" max="18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3.1</vt:lpstr>
      <vt:lpstr>3.2</vt:lpstr>
      <vt:lpstr>'3.2'!Print_Area</vt:lpstr>
      <vt:lpstr>'3.2'!Print_Titles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Parwez Alam</dc:creator>
  <cp:lastModifiedBy>Administrator</cp:lastModifiedBy>
  <cp:lastPrinted>2021-12-16T11:12:32Z</cp:lastPrinted>
  <dcterms:created xsi:type="dcterms:W3CDTF">2021-08-23T11:45:53Z</dcterms:created>
  <dcterms:modified xsi:type="dcterms:W3CDTF">2022-04-06T10:12:49Z</dcterms:modified>
</cp:coreProperties>
</file>